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horinova\Documents\PD\Palkovická - střecha u 2204\"/>
    </mc:Choice>
  </mc:AlternateContent>
  <xr:revisionPtr revIDLastSave="0" documentId="8_{1C6BBD70-5B0F-4C8C-8077-41A4C2531F34}" xr6:coauthVersionLast="45" xr6:coauthVersionMax="45" xr10:uidLastSave="{00000000-0000-0000-0000-000000000000}"/>
  <bookViews>
    <workbookView xWindow="4155" yWindow="585" windowWidth="24570" windowHeight="14910" activeTab="1" xr2:uid="{00000000-000D-0000-FFFF-FFFF00000000}"/>
  </bookViews>
  <sheets>
    <sheet name="Rekapitulace stavby" sheetId="1" r:id="rId1"/>
    <sheet name="2019-R1 - položky" sheetId="2" r:id="rId2"/>
  </sheets>
  <definedNames>
    <definedName name="_xlnm._FilterDatabase" localSheetId="1" hidden="1">'2019-R1 - položky'!$C$118:$K$157</definedName>
    <definedName name="_xlnm.Print_Titles" localSheetId="1">'2019-R1 - položky'!$118:$118</definedName>
    <definedName name="_xlnm.Print_Titles" localSheetId="0">'Rekapitulace stavby'!$92:$92</definedName>
    <definedName name="_xlnm.Print_Area" localSheetId="1">'2019-R1 - položky'!$C$4:$J$76,'2019-R1 - položky'!$C$82:$J$102,'2019-R1 - položky'!$C$108:$K$157</definedName>
    <definedName name="_xlnm.Print_Area" localSheetId="0">'Rekapitulace stavby'!$D$4:$AO$76,'Rekapitulace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5" i="1" l="1"/>
  <c r="E85" i="2"/>
  <c r="E16" i="2"/>
  <c r="J35" i="2"/>
  <c r="J34" i="2"/>
  <c r="AY95" i="1" s="1"/>
  <c r="J33" i="2"/>
  <c r="AX95" i="1" s="1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T153" i="2"/>
  <c r="T152" i="2" s="1"/>
  <c r="R154" i="2"/>
  <c r="P154" i="2"/>
  <c r="P153" i="2" s="1"/>
  <c r="P152" i="2" s="1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T145" i="2" s="1"/>
  <c r="R146" i="2"/>
  <c r="R145" i="2" s="1"/>
  <c r="P146" i="2"/>
  <c r="P145" i="2" s="1"/>
  <c r="BK146" i="2"/>
  <c r="BK145" i="2" s="1"/>
  <c r="J145" i="2" s="1"/>
  <c r="J99" i="2" s="1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R127" i="2" s="1"/>
  <c r="P128" i="2"/>
  <c r="P127" i="2"/>
  <c r="BK128" i="2"/>
  <c r="J128" i="2"/>
  <c r="BE128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T121" i="2" s="1"/>
  <c r="T120" i="2" s="1"/>
  <c r="R122" i="2"/>
  <c r="P122" i="2"/>
  <c r="P121" i="2" s="1"/>
  <c r="P120" i="2" s="1"/>
  <c r="BK122" i="2"/>
  <c r="J122" i="2"/>
  <c r="BE122" i="2" s="1"/>
  <c r="J116" i="2"/>
  <c r="J115" i="2"/>
  <c r="F115" i="2"/>
  <c r="F113" i="2"/>
  <c r="E111" i="2"/>
  <c r="J90" i="2"/>
  <c r="J89" i="2"/>
  <c r="F89" i="2"/>
  <c r="F87" i="2"/>
  <c r="J16" i="2"/>
  <c r="F116" i="2"/>
  <c r="F90" i="2"/>
  <c r="J15" i="2"/>
  <c r="J10" i="2"/>
  <c r="J113" i="2" s="1"/>
  <c r="AS94" i="1"/>
  <c r="L90" i="1"/>
  <c r="AM90" i="1"/>
  <c r="AM89" i="1"/>
  <c r="L89" i="1"/>
  <c r="AM87" i="1"/>
  <c r="L87" i="1"/>
  <c r="L84" i="1"/>
  <c r="P126" i="2" l="1"/>
  <c r="P119" i="2" s="1"/>
  <c r="AU95" i="1" s="1"/>
  <c r="AU94" i="1" s="1"/>
  <c r="R126" i="2"/>
  <c r="BK121" i="2"/>
  <c r="BK120" i="2" s="1"/>
  <c r="R121" i="2"/>
  <c r="R120" i="2" s="1"/>
  <c r="J32" i="2"/>
  <c r="AW95" i="1" s="1"/>
  <c r="BK127" i="2"/>
  <c r="T127" i="2"/>
  <c r="T126" i="2" s="1"/>
  <c r="BK153" i="2"/>
  <c r="T119" i="2"/>
  <c r="F31" i="2"/>
  <c r="F33" i="2"/>
  <c r="BB95" i="1" s="1"/>
  <c r="BB94" i="1" s="1"/>
  <c r="W31" i="1" s="1"/>
  <c r="F35" i="2"/>
  <c r="BD95" i="1" s="1"/>
  <c r="BD94" i="1" s="1"/>
  <c r="W33" i="1" s="1"/>
  <c r="F32" i="2"/>
  <c r="F34" i="2"/>
  <c r="R153" i="2"/>
  <c r="R152" i="2" s="1"/>
  <c r="R119" i="2" s="1"/>
  <c r="BC95" i="1"/>
  <c r="BC94" i="1" s="1"/>
  <c r="W32" i="1" s="1"/>
  <c r="J87" i="2"/>
  <c r="J31" i="2"/>
  <c r="AV95" i="1" s="1"/>
  <c r="AZ95" i="1"/>
  <c r="AZ94" i="1" s="1"/>
  <c r="BK126" i="2"/>
  <c r="J126" i="2" s="1"/>
  <c r="J97" i="2" s="1"/>
  <c r="J127" i="2"/>
  <c r="J98" i="2" s="1"/>
  <c r="J121" i="2"/>
  <c r="J96" i="2" s="1"/>
  <c r="AX94" i="1"/>
  <c r="AY94" i="1"/>
  <c r="BK152" i="2"/>
  <c r="J152" i="2" s="1"/>
  <c r="J100" i="2" s="1"/>
  <c r="J153" i="2"/>
  <c r="J101" i="2" s="1"/>
  <c r="BA95" i="1"/>
  <c r="BA94" i="1" s="1"/>
  <c r="AT95" i="1" l="1"/>
  <c r="AV94" i="1"/>
  <c r="W29" i="1"/>
  <c r="AW94" i="1"/>
  <c r="AK30" i="1" s="1"/>
  <c r="W30" i="1"/>
  <c r="BK119" i="2"/>
  <c r="J119" i="2" s="1"/>
  <c r="J120" i="2"/>
  <c r="J95" i="2" s="1"/>
  <c r="J94" i="2" l="1"/>
  <c r="J28" i="2"/>
  <c r="AK29" i="1"/>
  <c r="AT94" i="1"/>
  <c r="AG95" i="1" l="1"/>
  <c r="J37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<sst xmlns="http://schemas.openxmlformats.org/spreadsheetml/2006/main" count="764" uniqueCount="256">
  <si>
    <t>Export Komplet</t>
  </si>
  <si>
    <t/>
  </si>
  <si>
    <t>2.0</t>
  </si>
  <si>
    <t>False</t>
  </si>
  <si>
    <t>{18fa1808-f38b-4f29-9998-4b4af4e06684}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</si>
  <si>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</si>
  <si>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</si>
  <si>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</si>
  <si>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</si>
  <si>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</si>
  <si>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</si>
  <si>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</si>
  <si>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</si>
  <si>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</si>
  <si>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2019-R1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</si>
  <si>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</si>
  <si>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</si>
  <si>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 Aleji, garáže - provedení nové lepenkové krytiny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</si>
  <si>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</si>
  <si>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</si>
  <si>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</si>
  <si>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</si>
  <si>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</si>
  <si>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</si>
  <si>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</si>
  <si>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</si>
  <si>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</si>
  <si>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</si>
  <si>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</si>
  <si>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</si>
  <si>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</si>
  <si>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</si>
  <si>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</si>
  <si>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</si>
  <si>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</si>
  <si>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</si>
  <si>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</si>
  <si>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</si>
  <si>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</si>
  <si>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</si>
  <si>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</si>
  <si>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</si>
  <si>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</si>
  <si>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</si>
  <si>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</si>
  <si>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</si>
  <si>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</si>
  <si>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</si>
  <si>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</si>
  <si>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</si>
  <si>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</si>
  <si>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</si>
  <si>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</si>
  <si>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</si>
  <si>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</si>
  <si>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</si>
  <si>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</si>
  <si>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</si>
  <si>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</si>
  <si>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</si>
  <si>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</si>
  <si>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</si>
  <si>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</si>
  <si>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</si>
  <si>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</si>
  <si>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</si>
  <si>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</si>
  <si>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</si>
  <si>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</si>
  <si>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</si>
  <si>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</si>
  <si>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</si>
  <si>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</si>
  <si>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</si>
  <si>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</si>
  <si>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</si>
  <si>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</si>
  <si>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</si>
  <si>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</si>
  <si>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</si>
  <si>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</si>
  <si>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</si>
  <si>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</si>
  <si>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</si>
  <si>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</si>
  <si>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</si>
  <si>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</si>
  <si>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</si>
  <si>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</si>
  <si>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712 - Povlakové krytiny</t>
  </si>
  <si>
    <t xml:space="preserve">    764 - Konstrukce klempířské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</si>
  <si>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</si>
  <si>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</si>
  <si>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</si>
  <si>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</si>
  <si>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</si>
  <si>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</si>
  <si>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</si>
  <si>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</si>
  <si>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</si>
  <si>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</si>
  <si>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</si>
  <si>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</si>
  <si>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</si>
  <si>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</si>
  <si>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</si>
  <si>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</si>
  <si>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</si>
  <si>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</si>
  <si>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</si>
  <si>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</si>
  <si>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</si>
  <si>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997013211</t>
  </si>
  <si>
    <t>Vnitrostaveništní doprava suti a vybouraných hmot pro budovy v do 6 m ručně</t>
  </si>
  <si>
    <t>t</t>
  </si>
  <si>
    <t>CS ÚRS 2017 02</t>
  </si>
  <si>
    <t>4</t>
  </si>
  <si>
    <t>-598363900</t>
  </si>
  <si>
    <t>997013509</t>
  </si>
  <si>
    <t>Příplatek k odvozu suti a vybouraných hmot na skládku ZKD 1 km přes 1 km</t>
  </si>
  <si>
    <t>-910269170</t>
  </si>
  <si>
    <t>3</t>
  </si>
  <si>
    <t>997013511</t>
  </si>
  <si>
    <t>Odvoz suti a vybouraných hmot z meziskládky na skládku do 1 km s naložením a se složením</t>
  </si>
  <si>
    <t>1875435754</t>
  </si>
  <si>
    <t>997013831</t>
  </si>
  <si>
    <t>Poplatek za uložení stavebního směsného odpadu na skládce (skládkovné)</t>
  </si>
  <si>
    <t>801826256</t>
  </si>
  <si>
    <t>PSV</t>
  </si>
  <si>
    <t>Práce a dodávky PSV</t>
  </si>
  <si>
    <t>712</t>
  </si>
  <si>
    <t>Povlakové krytiny</t>
  </si>
  <si>
    <t>5</t>
  </si>
  <si>
    <t>712300841</t>
  </si>
  <si>
    <t>Odstranění povlakové krytiny střech do 10° odškrabáním mechu s urovnáním povrchu a očištěním</t>
  </si>
  <si>
    <t>m2</t>
  </si>
  <si>
    <t>16</t>
  </si>
  <si>
    <t>855213129</t>
  </si>
  <si>
    <t>37</t>
  </si>
  <si>
    <t>953921111D</t>
  </si>
  <si>
    <t>Demontáž dlaždice betonové 300x300 mm kladené na sucho na ploché střechy</t>
  </si>
  <si>
    <t>kus</t>
  </si>
  <si>
    <t>145330719</t>
  </si>
  <si>
    <t>28</t>
  </si>
  <si>
    <t>712300921</t>
  </si>
  <si>
    <t>Příplatek k opravě povlakové krytiny do 10° za správkový kus NAIP přitavením</t>
  </si>
  <si>
    <t>CS ÚRS 2019 01</t>
  </si>
  <si>
    <t>577711535</t>
  </si>
  <si>
    <t>19</t>
  </si>
  <si>
    <t>712310902</t>
  </si>
  <si>
    <t>Provedení údržby povlakové krytiny do 10° za studena lakem asfaltovým</t>
  </si>
  <si>
    <t>312351755</t>
  </si>
  <si>
    <t>31</t>
  </si>
  <si>
    <t>M</t>
  </si>
  <si>
    <t>24618218</t>
  </si>
  <si>
    <t>nátěr hydroizolační pro opravy asfaltových střech</t>
  </si>
  <si>
    <t>kg</t>
  </si>
  <si>
    <t>32</t>
  </si>
  <si>
    <t>-2118009452</t>
  </si>
  <si>
    <t>29</t>
  </si>
  <si>
    <t>712310915</t>
  </si>
  <si>
    <t>Provedení údržby povlakové krytiny do 10° za studena tmelem asfaltovým</t>
  </si>
  <si>
    <t>21853657</t>
  </si>
  <si>
    <t>35</t>
  </si>
  <si>
    <t>11163262</t>
  </si>
  <si>
    <t>tmel hydroizolační asfaltový natíratelný pro sanaci plochých střech</t>
  </si>
  <si>
    <t>-2060771319</t>
  </si>
  <si>
    <t>6</t>
  </si>
  <si>
    <t>712311101</t>
  </si>
  <si>
    <t>Provedení povlakové krytiny střech do 10° za studena lakem penetračním nebo asfaltovým</t>
  </si>
  <si>
    <t>-596917818</t>
  </si>
  <si>
    <t>7</t>
  </si>
  <si>
    <t>111631500</t>
  </si>
  <si>
    <t>lak asfaltový ALP/9 (MJ t) bal 9 kg</t>
  </si>
  <si>
    <t>1456518594</t>
  </si>
  <si>
    <t>8</t>
  </si>
  <si>
    <t>712341559</t>
  </si>
  <si>
    <t>Provedení povlakové krytiny střech do 10° pásy NAIP přitavením v plné ploše</t>
  </si>
  <si>
    <t>1405465453</t>
  </si>
  <si>
    <t>39</t>
  </si>
  <si>
    <t>GBR.11215A</t>
  </si>
  <si>
    <t>ELASTEK 50 SPECIAL DEKOR modrozelený (role/5m2)</t>
  </si>
  <si>
    <t>1283831561</t>
  </si>
  <si>
    <t>24</t>
  </si>
  <si>
    <t>712363115</t>
  </si>
  <si>
    <t>Provedení povlakové krytiny střech do 10° zaizolování prostupů kruhového průřezu D do 300 mm</t>
  </si>
  <si>
    <t>536411611</t>
  </si>
  <si>
    <t>25</t>
  </si>
  <si>
    <t>712841559</t>
  </si>
  <si>
    <t>Provedení povlakové krytiny vytažením na konstrukce pásy přitavením NAIP</t>
  </si>
  <si>
    <t>900252368</t>
  </si>
  <si>
    <t>36</t>
  </si>
  <si>
    <t>721233112.HLE</t>
  </si>
  <si>
    <t>Střešní vtok HL 62/1 polypropylen PP pro ploché střechy svislý odtok DN 110</t>
  </si>
  <si>
    <t>1687822890</t>
  </si>
  <si>
    <t>27</t>
  </si>
  <si>
    <t>953921111</t>
  </si>
  <si>
    <t>Dlaždice betonové 300x300 mm kladené na sucho na ploché střechy</t>
  </si>
  <si>
    <t>485423100</t>
  </si>
  <si>
    <t>26</t>
  </si>
  <si>
    <t>953921112</t>
  </si>
  <si>
    <t>Příplatek k dlaždicím betonovým 300x300 mm kladeným na sucho za podkladové čtverce z lepenky</t>
  </si>
  <si>
    <t>1384142819</t>
  </si>
  <si>
    <t>11</t>
  </si>
  <si>
    <t>998712201</t>
  </si>
  <si>
    <t>Přesun hmot procentní pro krytiny povlakové v objektech v do 6 m</t>
  </si>
  <si>
    <t>%</t>
  </si>
  <si>
    <t>1319137133</t>
  </si>
  <si>
    <t>764</t>
  </si>
  <si>
    <t>Konstrukce klempířské</t>
  </si>
  <si>
    <t>22</t>
  </si>
  <si>
    <t>762361312</t>
  </si>
  <si>
    <t>Konstrukční a vyrovnávací vrstva pod klempířské prvky (atiky) z desek dřevoštěpkových tl. 22 mm</t>
  </si>
  <si>
    <t>1978001118</t>
  </si>
  <si>
    <t>764002841</t>
  </si>
  <si>
    <t>Demontáž oplechování horních ploch zdí a nadezdívek do suti</t>
  </si>
  <si>
    <t>m</t>
  </si>
  <si>
    <t>1383819030</t>
  </si>
  <si>
    <t>20</t>
  </si>
  <si>
    <t>764214606</t>
  </si>
  <si>
    <t>Oplechování horních ploch a atik bez rohů z Pz s povrch úpravou mechanicky kotvené rš 500 mm</t>
  </si>
  <si>
    <t>-1041053953</t>
  </si>
  <si>
    <t>38</t>
  </si>
  <si>
    <t>764214611</t>
  </si>
  <si>
    <t>Oplechování horních ploch a atik bez rohů z Pz s povrch úpravou mechanicky kotvené rš přes 800mm</t>
  </si>
  <si>
    <t>1269530498</t>
  </si>
  <si>
    <t>23</t>
  </si>
  <si>
    <t>764215646</t>
  </si>
  <si>
    <t>Příplatek za zvýšenou pracnost při oplechování rohů nadezdívek(atik)z Pz s povrch úprav rš přes 400mm</t>
  </si>
  <si>
    <t>1899928132</t>
  </si>
  <si>
    <t>18</t>
  </si>
  <si>
    <t>998764201</t>
  </si>
  <si>
    <t>Přesun hmot procentní pro konstrukce klempířské v objektech v do 6 m</t>
  </si>
  <si>
    <t>1007727909</t>
  </si>
  <si>
    <t>Práce a dodávky M</t>
  </si>
  <si>
    <t>21-M</t>
  </si>
  <si>
    <t>Elektromontáže</t>
  </si>
  <si>
    <t>12</t>
  </si>
  <si>
    <t>210293002</t>
  </si>
  <si>
    <t>Výměna držáků nebo svorek hromosvodů</t>
  </si>
  <si>
    <t>64</t>
  </si>
  <si>
    <t>1042982327</t>
  </si>
  <si>
    <t>13</t>
  </si>
  <si>
    <t>741420001</t>
  </si>
  <si>
    <t>Montáž drát nebo lano hromosvodné svodové D do 10 mm s podpěrou</t>
  </si>
  <si>
    <t>-1347501980</t>
  </si>
  <si>
    <t>35441072</t>
  </si>
  <si>
    <t xml:space="preserve">drát pro hromosvod FeZn </t>
  </si>
  <si>
    <t>256</t>
  </si>
  <si>
    <t>-2028308421</t>
  </si>
  <si>
    <t>14</t>
  </si>
  <si>
    <t>741421821</t>
  </si>
  <si>
    <t>Demontáž drátu nebo lana svodového vedení D do 8 mm rovná střecha</t>
  </si>
  <si>
    <t>-1711847581</t>
  </si>
  <si>
    <t>Statutární město Frýdek-Místek</t>
  </si>
  <si>
    <t>"kasárna" sklad parc.č. 3978/2 k.ú. Místek - oprava asfaltové krytiny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</si>
</sst>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12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3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94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6"/>
      <c r="BE5" s="173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95" t="s">
        <v>255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6"/>
      <c r="BE6" s="174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4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172">
        <v>43663</v>
      </c>
      <c r="AR8" s="16"/>
      <c r="BE8" s="174"/>
      <c r="BS8" s="13" t="s">
        <v>6</v>
      </c>
    </row>
    <row r="9" spans="1:74" ht="14.45" customHeight="1">
      <c r="B9" s="16"/>
      <c r="AR9" s="16"/>
      <c r="BE9" s="174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74"/>
      <c r="BS10" s="13" t="s">
        <v>6</v>
      </c>
    </row>
    <row r="11" spans="1:74" ht="18.399999999999999" customHeight="1">
      <c r="B11" s="16"/>
      <c r="E11" s="21" t="s">
        <v>254</v>
      </c>
      <c r="AK11" s="23" t="s">
        <v>25</v>
      </c>
      <c r="AN11" s="21" t="s">
        <v>1</v>
      </c>
      <c r="AR11" s="16"/>
      <c r="BE11" s="174"/>
      <c r="BS11" s="13" t="s">
        <v>6</v>
      </c>
    </row>
    <row r="12" spans="1:74" ht="6.95" customHeight="1">
      <c r="B12" s="16"/>
      <c r="AR12" s="16"/>
      <c r="BE12" s="174"/>
      <c r="BS12" s="13" t="s">
        <v>6</v>
      </c>
    </row>
    <row r="13" spans="1:74" ht="12" customHeight="1">
      <c r="B13" s="16"/>
      <c r="D13" s="23" t="s">
        <v>26</v>
      </c>
      <c r="AK13" s="23" t="s">
        <v>24</v>
      </c>
      <c r="AN13" s="25" t="s">
        <v>27</v>
      </c>
      <c r="AR13" s="16"/>
      <c r="BE13" s="174"/>
      <c r="BS13" s="13" t="s">
        <v>6</v>
      </c>
    </row>
    <row r="14" spans="1:74" ht="12.75">
      <c r="B14" s="16"/>
      <c r="E14" s="196" t="s">
        <v>27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3" t="s">
        <v>25</v>
      </c>
      <c r="AN14" s="25" t="s">
        <v>27</v>
      </c>
      <c r="AR14" s="16"/>
      <c r="BE14" s="174"/>
      <c r="BS14" s="13" t="s">
        <v>6</v>
      </c>
    </row>
    <row r="15" spans="1:74" ht="6.95" customHeight="1">
      <c r="B15" s="16"/>
      <c r="AR15" s="16"/>
      <c r="BE15" s="174"/>
      <c r="BS15" s="13" t="s">
        <v>3</v>
      </c>
    </row>
    <row r="16" spans="1:74" ht="12" customHeight="1">
      <c r="B16" s="16"/>
      <c r="D16" s="23" t="s">
        <v>28</v>
      </c>
      <c r="AK16" s="23" t="s">
        <v>24</v>
      </c>
      <c r="AN16" s="21" t="s">
        <v>1</v>
      </c>
      <c r="AR16" s="16"/>
      <c r="BE16" s="174"/>
      <c r="BS16" s="13" t="s">
        <v>3</v>
      </c>
    </row>
    <row r="17" spans="2:71" ht="18.399999999999999" customHeight="1">
      <c r="B17" s="16"/>
      <c r="E17" s="21" t="s">
        <v>21</v>
      </c>
      <c r="AK17" s="23" t="s">
        <v>25</v>
      </c>
      <c r="AN17" s="21" t="s">
        <v>1</v>
      </c>
      <c r="AR17" s="16"/>
      <c r="BE17" s="174"/>
      <c r="BS17" s="13" t="s">
        <v>29</v>
      </c>
    </row>
    <row r="18" spans="2:71" ht="6.95" customHeight="1">
      <c r="B18" s="16"/>
      <c r="AR18" s="16"/>
      <c r="BE18" s="174"/>
      <c r="BS18" s="13" t="s">
        <v>6</v>
      </c>
    </row>
    <row r="19" spans="2:71" ht="12" customHeight="1">
      <c r="B19" s="16"/>
      <c r="D19" s="23" t="s">
        <v>30</v>
      </c>
      <c r="AK19" s="23" t="s">
        <v>24</v>
      </c>
      <c r="AN19" s="21" t="s">
        <v>1</v>
      </c>
      <c r="AR19" s="16"/>
      <c r="BE19" s="174"/>
      <c r="BS19" s="13" t="s">
        <v>6</v>
      </c>
    </row>
    <row r="20" spans="2:71" ht="18.399999999999999" customHeight="1">
      <c r="B20" s="16"/>
      <c r="E20" s="21" t="s">
        <v>21</v>
      </c>
      <c r="AK20" s="23" t="s">
        <v>25</v>
      </c>
      <c r="AN20" s="21" t="s">
        <v>1</v>
      </c>
      <c r="AR20" s="16"/>
      <c r="BE20" s="174"/>
      <c r="BS20" s="13" t="s">
        <v>29</v>
      </c>
    </row>
    <row r="21" spans="2:71" ht="6.95" customHeight="1">
      <c r="B21" s="16"/>
      <c r="AR21" s="16"/>
      <c r="BE21" s="174"/>
    </row>
    <row r="22" spans="2:71" ht="12" customHeight="1">
      <c r="B22" s="16"/>
      <c r="D22" s="23" t="s">
        <v>31</v>
      </c>
      <c r="AR22" s="16"/>
      <c r="BE22" s="174"/>
    </row>
    <row r="23" spans="2:71" ht="16.5" customHeight="1">
      <c r="B23" s="16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6"/>
      <c r="BE23" s="174"/>
    </row>
    <row r="24" spans="2:71" ht="6.95" customHeight="1">
      <c r="B24" s="16"/>
      <c r="AR24" s="16"/>
      <c r="BE24" s="174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4"/>
    </row>
    <row r="26" spans="2:71" s="1" customFormat="1" ht="25.9" customHeight="1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6">
        <f>ROUND(AG94,2)</f>
        <v>0</v>
      </c>
      <c r="AL26" s="177"/>
      <c r="AM26" s="177"/>
      <c r="AN26" s="177"/>
      <c r="AO26" s="177"/>
      <c r="AR26" s="28"/>
      <c r="BE26" s="174"/>
    </row>
    <row r="27" spans="2:71" s="1" customFormat="1" ht="6.95" customHeight="1">
      <c r="B27" s="28"/>
      <c r="AR27" s="28"/>
      <c r="BE27" s="174"/>
    </row>
    <row r="28" spans="2:71" s="1" customFormat="1" ht="12.75">
      <c r="B28" s="28"/>
      <c r="L28" s="199" t="s">
        <v>33</v>
      </c>
      <c r="M28" s="199"/>
      <c r="N28" s="199"/>
      <c r="O28" s="199"/>
      <c r="P28" s="199"/>
      <c r="W28" s="199" t="s">
        <v>34</v>
      </c>
      <c r="X28" s="199"/>
      <c r="Y28" s="199"/>
      <c r="Z28" s="199"/>
      <c r="AA28" s="199"/>
      <c r="AB28" s="199"/>
      <c r="AC28" s="199"/>
      <c r="AD28" s="199"/>
      <c r="AE28" s="199"/>
      <c r="AK28" s="199" t="s">
        <v>35</v>
      </c>
      <c r="AL28" s="199"/>
      <c r="AM28" s="199"/>
      <c r="AN28" s="199"/>
      <c r="AO28" s="199"/>
      <c r="AR28" s="28"/>
      <c r="BE28" s="174"/>
    </row>
    <row r="29" spans="2:71" s="2" customFormat="1" ht="14.45" customHeight="1">
      <c r="B29" s="32"/>
      <c r="D29" s="23" t="s">
        <v>36</v>
      </c>
      <c r="F29" s="23" t="s">
        <v>37</v>
      </c>
      <c r="L29" s="200">
        <v>0.21</v>
      </c>
      <c r="M29" s="179"/>
      <c r="N29" s="179"/>
      <c r="O29" s="179"/>
      <c r="P29" s="179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ROUND(AV94, 2)</f>
        <v>0</v>
      </c>
      <c r="AL29" s="179"/>
      <c r="AM29" s="179"/>
      <c r="AN29" s="179"/>
      <c r="AO29" s="179"/>
      <c r="AR29" s="32"/>
      <c r="BE29" s="175"/>
    </row>
    <row r="30" spans="2:71" s="2" customFormat="1" ht="14.45" customHeight="1">
      <c r="B30" s="32"/>
      <c r="F30" s="23" t="s">
        <v>38</v>
      </c>
      <c r="L30" s="200">
        <v>0.15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2"/>
      <c r="BE30" s="175"/>
    </row>
    <row r="31" spans="2:71" s="2" customFormat="1" ht="14.45" hidden="1" customHeight="1">
      <c r="B31" s="32"/>
      <c r="F31" s="23" t="s">
        <v>39</v>
      </c>
      <c r="L31" s="200">
        <v>0.21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2"/>
      <c r="BE31" s="175"/>
    </row>
    <row r="32" spans="2:71" s="2" customFormat="1" ht="14.45" hidden="1" customHeight="1">
      <c r="B32" s="32"/>
      <c r="F32" s="23" t="s">
        <v>40</v>
      </c>
      <c r="L32" s="200">
        <v>0.15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2"/>
      <c r="BE32" s="175"/>
    </row>
    <row r="33" spans="2:57" s="2" customFormat="1" ht="14.45" hidden="1" customHeight="1">
      <c r="B33" s="32"/>
      <c r="F33" s="23" t="s">
        <v>41</v>
      </c>
      <c r="L33" s="200">
        <v>0</v>
      </c>
      <c r="M33" s="179"/>
      <c r="N33" s="179"/>
      <c r="O33" s="179"/>
      <c r="P33" s="179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2"/>
      <c r="BE33" s="175"/>
    </row>
    <row r="34" spans="2:57" s="1" customFormat="1" ht="6.95" customHeight="1">
      <c r="B34" s="28"/>
      <c r="AR34" s="28"/>
      <c r="BE34" s="174"/>
    </row>
    <row r="35" spans="2:57" s="1" customFormat="1" ht="25.9" customHeight="1">
      <c r="B35" s="28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211" t="s">
        <v>44</v>
      </c>
      <c r="Y35" s="181"/>
      <c r="Z35" s="181"/>
      <c r="AA35" s="181"/>
      <c r="AB35" s="181"/>
      <c r="AC35" s="35"/>
      <c r="AD35" s="35"/>
      <c r="AE35" s="35"/>
      <c r="AF35" s="35"/>
      <c r="AG35" s="35"/>
      <c r="AH35" s="35"/>
      <c r="AI35" s="35"/>
      <c r="AJ35" s="35"/>
      <c r="AK35" s="180">
        <f>SUM(AK26:AK33)</f>
        <v>0</v>
      </c>
      <c r="AL35" s="181"/>
      <c r="AM35" s="181"/>
      <c r="AN35" s="181"/>
      <c r="AO35" s="182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47</v>
      </c>
      <c r="AI60" s="30"/>
      <c r="AJ60" s="30"/>
      <c r="AK60" s="30"/>
      <c r="AL60" s="30"/>
      <c r="AM60" s="39" t="s">
        <v>48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49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50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47</v>
      </c>
      <c r="AI75" s="30"/>
      <c r="AJ75" s="30"/>
      <c r="AK75" s="30"/>
      <c r="AL75" s="30"/>
      <c r="AM75" s="39" t="s">
        <v>48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51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2019-R1</v>
      </c>
      <c r="AR84" s="44"/>
    </row>
    <row r="85" spans="1:90" s="4" customFormat="1" ht="36.950000000000003" customHeight="1">
      <c r="B85" s="45"/>
      <c r="C85" s="46" t="s">
        <v>16</v>
      </c>
      <c r="L85" s="187" t="str">
        <f>K6</f>
        <v>"kasárna" sklad parc.č. 3978/2 k.ú. Místek - oprava asfaltové krytiny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89">
        <f>IF(AN8= "","",AN8)</f>
        <v>43663</v>
      </c>
      <c r="AN87" s="189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23</v>
      </c>
      <c r="L89" s="3" t="str">
        <f>IF(E11= "","",E11)</f>
        <v>Statutární město Frýdek-Místek</v>
      </c>
      <c r="AI89" s="23" t="s">
        <v>28</v>
      </c>
      <c r="AM89" s="185" t="str">
        <f>IF(E17="","",E17)</f>
        <v xml:space="preserve"> </v>
      </c>
      <c r="AN89" s="186"/>
      <c r="AO89" s="186"/>
      <c r="AP89" s="186"/>
      <c r="AR89" s="28"/>
      <c r="AS89" s="190" t="s">
        <v>52</v>
      </c>
      <c r="AT89" s="19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30</v>
      </c>
      <c r="AM90" s="185" t="str">
        <f>IF(E20="","",E20)</f>
        <v xml:space="preserve"> </v>
      </c>
      <c r="AN90" s="186"/>
      <c r="AO90" s="186"/>
      <c r="AP90" s="186"/>
      <c r="AR90" s="28"/>
      <c r="AS90" s="192"/>
      <c r="AT90" s="193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0" s="1" customFormat="1" ht="10.9" customHeight="1">
      <c r="B91" s="28"/>
      <c r="AR91" s="28"/>
      <c r="AS91" s="192"/>
      <c r="AT91" s="193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0" s="1" customFormat="1" ht="29.25" customHeight="1">
      <c r="B92" s="28"/>
      <c r="C92" s="210" t="s">
        <v>53</v>
      </c>
      <c r="D92" s="202"/>
      <c r="E92" s="202"/>
      <c r="F92" s="202"/>
      <c r="G92" s="202"/>
      <c r="H92" s="53"/>
      <c r="I92" s="203" t="s">
        <v>54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1" t="s">
        <v>55</v>
      </c>
      <c r="AH92" s="202"/>
      <c r="AI92" s="202"/>
      <c r="AJ92" s="202"/>
      <c r="AK92" s="202"/>
      <c r="AL92" s="202"/>
      <c r="AM92" s="202"/>
      <c r="AN92" s="203" t="s">
        <v>56</v>
      </c>
      <c r="AO92" s="202"/>
      <c r="AP92" s="204"/>
      <c r="AQ92" s="54" t="s">
        <v>57</v>
      </c>
      <c r="AR92" s="28"/>
      <c r="AS92" s="55" t="s">
        <v>58</v>
      </c>
      <c r="AT92" s="56" t="s">
        <v>59</v>
      </c>
      <c r="AU92" s="56" t="s">
        <v>60</v>
      </c>
      <c r="AV92" s="56" t="s">
        <v>61</v>
      </c>
      <c r="AW92" s="56" t="s">
        <v>62</v>
      </c>
      <c r="AX92" s="56" t="s">
        <v>63</v>
      </c>
      <c r="AY92" s="56" t="s">
        <v>64</v>
      </c>
      <c r="AZ92" s="56" t="s">
        <v>65</v>
      </c>
      <c r="BA92" s="56" t="s">
        <v>66</v>
      </c>
      <c r="BB92" s="56" t="s">
        <v>67</v>
      </c>
      <c r="BC92" s="56" t="s">
        <v>68</v>
      </c>
      <c r="BD92" s="57" t="s">
        <v>69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70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8">
        <f>ROUND(AG95,2)</f>
        <v>0</v>
      </c>
      <c r="AH94" s="208"/>
      <c r="AI94" s="208"/>
      <c r="AJ94" s="208"/>
      <c r="AK94" s="208"/>
      <c r="AL94" s="208"/>
      <c r="AM94" s="208"/>
      <c r="AN94" s="209">
        <f>SUM(AG94,AT94)</f>
        <v>0</v>
      </c>
      <c r="AO94" s="209"/>
      <c r="AP94" s="209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71</v>
      </c>
      <c r="BT94" s="68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0" s="6" customFormat="1" ht="27" customHeight="1">
      <c r="A95" s="69" t="s">
        <v>75</v>
      </c>
      <c r="B95" s="70"/>
      <c r="C95" s="71"/>
      <c r="D95" s="207" t="s">
        <v>14</v>
      </c>
      <c r="E95" s="207"/>
      <c r="F95" s="207"/>
      <c r="G95" s="207"/>
      <c r="H95" s="207"/>
      <c r="I95" s="72"/>
      <c r="J95" s="207" t="s">
        <v>17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>
        <f>'2019-R1 - položky'!J28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73" t="s">
        <v>76</v>
      </c>
      <c r="AR95" s="70"/>
      <c r="AS95" s="74">
        <v>0</v>
      </c>
      <c r="AT95" s="75">
        <f>ROUND(SUM(AV95:AW95),2)</f>
        <v>0</v>
      </c>
      <c r="AU95" s="76">
        <f>'2019-R1 - položky'!P119</f>
        <v>0</v>
      </c>
      <c r="AV95" s="75">
        <f>'2019-R1 - položky'!J31</f>
        <v>0</v>
      </c>
      <c r="AW95" s="75">
        <f>'2019-R1 - položky'!J32</f>
        <v>0</v>
      </c>
      <c r="AX95" s="75">
        <f>'2019-R1 - položky'!J33</f>
        <v>0</v>
      </c>
      <c r="AY95" s="75">
        <f>'2019-R1 - položky'!J34</f>
        <v>0</v>
      </c>
      <c r="AZ95" s="75">
        <f>'2019-R1 - položky'!F31</f>
        <v>0</v>
      </c>
      <c r="BA95" s="75">
        <f>'2019-R1 - položky'!F32</f>
        <v>0</v>
      </c>
      <c r="BB95" s="75">
        <f>'2019-R1 - položky'!F33</f>
        <v>0</v>
      </c>
      <c r="BC95" s="75">
        <f>'2019-R1 - položky'!F34</f>
        <v>0</v>
      </c>
      <c r="BD95" s="77">
        <f>'2019-R1 - položky'!F35</f>
        <v>0</v>
      </c>
      <c r="BT95" s="78" t="s">
        <v>77</v>
      </c>
      <c r="BU95" s="78" t="s">
        <v>78</v>
      </c>
      <c r="BV95" s="78" t="s">
        <v>73</v>
      </c>
      <c r="BW95" s="78" t="s">
        <v>4</v>
      </c>
      <c r="BX95" s="78" t="s">
        <v>74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2019-R1 - Na Aleji, garáž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8"/>
  <sheetViews>
    <sheetView showGridLines="0" tabSelected="1" workbookViewId="0">
      <selection activeCell="F176" sqref="F17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3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80"/>
      <c r="J3" s="15"/>
      <c r="K3" s="15"/>
      <c r="L3" s="16"/>
      <c r="AT3" s="13" t="s">
        <v>79</v>
      </c>
    </row>
    <row r="4" spans="2:46" ht="24.95" customHeight="1">
      <c r="B4" s="16"/>
      <c r="D4" s="17" t="s">
        <v>80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I6" s="82"/>
      <c r="L6" s="28"/>
    </row>
    <row r="7" spans="2:46" s="1" customFormat="1" ht="36.950000000000003" customHeight="1">
      <c r="B7" s="28"/>
      <c r="E7" s="195" t="s">
        <v>255</v>
      </c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</row>
    <row r="8" spans="2:46" s="1" customFormat="1">
      <c r="B8" s="28"/>
      <c r="I8" s="82"/>
      <c r="L8" s="28"/>
    </row>
    <row r="9" spans="2:46" s="1" customFormat="1" ht="12" customHeight="1">
      <c r="B9" s="28"/>
      <c r="D9" s="23" t="s">
        <v>18</v>
      </c>
      <c r="F9" s="21" t="s">
        <v>1</v>
      </c>
      <c r="I9" s="8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83" t="s">
        <v>22</v>
      </c>
      <c r="J10" s="48">
        <f>'Rekapitulace stavby'!AN8</f>
        <v>43663</v>
      </c>
      <c r="L10" s="28"/>
    </row>
    <row r="11" spans="2:46" s="1" customFormat="1" ht="10.9" customHeight="1">
      <c r="B11" s="28"/>
      <c r="I11" s="82"/>
      <c r="L11" s="28"/>
    </row>
    <row r="12" spans="2:46" s="1" customFormat="1" ht="12" customHeight="1">
      <c r="B12" s="28"/>
      <c r="D12" s="23" t="s">
        <v>23</v>
      </c>
      <c r="I12" s="83" t="s">
        <v>24</v>
      </c>
      <c r="J12" s="21" t="s">
        <v>1</v>
      </c>
      <c r="L12" s="28"/>
    </row>
    <row r="13" spans="2:46" s="1" customFormat="1" ht="18" customHeight="1">
      <c r="B13" s="28"/>
      <c r="E13" s="21" t="s">
        <v>254</v>
      </c>
      <c r="I13" s="83" t="s">
        <v>25</v>
      </c>
      <c r="J13" s="21" t="s">
        <v>1</v>
      </c>
      <c r="L13" s="28"/>
    </row>
    <row r="14" spans="2:46" s="1" customFormat="1" ht="6.95" customHeight="1">
      <c r="B14" s="28"/>
      <c r="I14" s="82"/>
      <c r="L14" s="28"/>
    </row>
    <row r="15" spans="2:46" s="1" customFormat="1" ht="12" customHeight="1">
      <c r="B15" s="28"/>
      <c r="D15" s="23" t="s">
        <v>26</v>
      </c>
      <c r="I15" s="83" t="s">
        <v>24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213" t="str">
        <f>'Rekapitulace stavby'!E14</f>
        <v>Vyplň údaj</v>
      </c>
      <c r="F16" s="213"/>
      <c r="G16" s="213"/>
      <c r="H16" s="213"/>
      <c r="I16" s="83" t="s">
        <v>25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I17" s="82"/>
      <c r="L17" s="28"/>
    </row>
    <row r="18" spans="2:12" s="1" customFormat="1" ht="12" customHeight="1">
      <c r="B18" s="28"/>
      <c r="D18" s="23" t="s">
        <v>28</v>
      </c>
      <c r="I18" s="83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21</v>
      </c>
      <c r="I19" s="83" t="s">
        <v>25</v>
      </c>
      <c r="J19" s="21" t="s">
        <v>1</v>
      </c>
      <c r="L19" s="28"/>
    </row>
    <row r="20" spans="2:12" s="1" customFormat="1" ht="6.95" customHeight="1">
      <c r="B20" s="28"/>
      <c r="I20" s="82"/>
      <c r="L20" s="28"/>
    </row>
    <row r="21" spans="2:12" s="1" customFormat="1" ht="12" customHeight="1">
      <c r="B21" s="28"/>
      <c r="D21" s="23" t="s">
        <v>30</v>
      </c>
      <c r="I21" s="83" t="s">
        <v>24</v>
      </c>
      <c r="J21" s="21" t="s">
        <v>1</v>
      </c>
      <c r="L21" s="28"/>
    </row>
    <row r="22" spans="2:12" s="1" customFormat="1" ht="18" customHeight="1">
      <c r="B22" s="28"/>
      <c r="E22" s="21" t="s">
        <v>21</v>
      </c>
      <c r="I22" s="83" t="s">
        <v>25</v>
      </c>
      <c r="J22" s="21" t="s">
        <v>1</v>
      </c>
      <c r="L22" s="28"/>
    </row>
    <row r="23" spans="2:12" s="1" customFormat="1" ht="6.95" customHeight="1">
      <c r="B23" s="28"/>
      <c r="I23" s="82"/>
      <c r="L23" s="28"/>
    </row>
    <row r="24" spans="2:12" s="1" customFormat="1" ht="12" customHeight="1">
      <c r="B24" s="28"/>
      <c r="D24" s="23" t="s">
        <v>31</v>
      </c>
      <c r="I24" s="82"/>
      <c r="L24" s="28"/>
    </row>
    <row r="25" spans="2:12" s="7" customFormat="1" ht="16.5" customHeight="1">
      <c r="B25" s="84"/>
      <c r="E25" s="198" t="s">
        <v>1</v>
      </c>
      <c r="F25" s="198"/>
      <c r="G25" s="198"/>
      <c r="H25" s="198"/>
      <c r="I25" s="85"/>
      <c r="L25" s="84"/>
    </row>
    <row r="26" spans="2:12" s="1" customFormat="1" ht="6.95" customHeight="1">
      <c r="B26" s="28"/>
      <c r="I26" s="82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86"/>
      <c r="J27" s="49"/>
      <c r="K27" s="49"/>
      <c r="L27" s="28"/>
    </row>
    <row r="28" spans="2:12" s="1" customFormat="1" ht="25.35" customHeight="1">
      <c r="B28" s="28"/>
      <c r="D28" s="87" t="s">
        <v>32</v>
      </c>
      <c r="I28" s="82"/>
      <c r="J28" s="62">
        <f>ROUND(J119,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86"/>
      <c r="J29" s="49"/>
      <c r="K29" s="49"/>
      <c r="L29" s="28"/>
    </row>
    <row r="30" spans="2:12" s="1" customFormat="1" ht="14.45" customHeight="1">
      <c r="B30" s="28"/>
      <c r="F30" s="31" t="s">
        <v>34</v>
      </c>
      <c r="I30" s="88" t="s">
        <v>33</v>
      </c>
      <c r="J30" s="31" t="s">
        <v>35</v>
      </c>
      <c r="L30" s="28"/>
    </row>
    <row r="31" spans="2:12" s="1" customFormat="1" ht="14.45" customHeight="1">
      <c r="B31" s="28"/>
      <c r="D31" s="89" t="s">
        <v>36</v>
      </c>
      <c r="E31" s="23" t="s">
        <v>37</v>
      </c>
      <c r="F31" s="90">
        <f>ROUND((SUM(BE119:BE157)),  2)</f>
        <v>0</v>
      </c>
      <c r="I31" s="91">
        <v>0.21</v>
      </c>
      <c r="J31" s="90">
        <f>ROUND(((SUM(BE119:BE157))*I31),  2)</f>
        <v>0</v>
      </c>
      <c r="L31" s="28"/>
    </row>
    <row r="32" spans="2:12" s="1" customFormat="1" ht="14.45" customHeight="1">
      <c r="B32" s="28"/>
      <c r="E32" s="23" t="s">
        <v>38</v>
      </c>
      <c r="F32" s="90">
        <f>ROUND((SUM(BF119:BF157)),  2)</f>
        <v>0</v>
      </c>
      <c r="I32" s="91">
        <v>0.15</v>
      </c>
      <c r="J32" s="90">
        <f>ROUND(((SUM(BF119:BF157))*I32),  2)</f>
        <v>0</v>
      </c>
      <c r="L32" s="28"/>
    </row>
    <row r="33" spans="2:12" s="1" customFormat="1" ht="14.45" hidden="1" customHeight="1">
      <c r="B33" s="28"/>
      <c r="E33" s="23" t="s">
        <v>39</v>
      </c>
      <c r="F33" s="90">
        <f>ROUND((SUM(BG119:BG157)),  2)</f>
        <v>0</v>
      </c>
      <c r="I33" s="91">
        <v>0.21</v>
      </c>
      <c r="J33" s="90">
        <f>0</f>
        <v>0</v>
      </c>
      <c r="L33" s="28"/>
    </row>
    <row r="34" spans="2:12" s="1" customFormat="1" ht="14.45" hidden="1" customHeight="1">
      <c r="B34" s="28"/>
      <c r="E34" s="23" t="s">
        <v>40</v>
      </c>
      <c r="F34" s="90">
        <f>ROUND((SUM(BH119:BH157)),  2)</f>
        <v>0</v>
      </c>
      <c r="I34" s="91">
        <v>0.15</v>
      </c>
      <c r="J34" s="90">
        <f>0</f>
        <v>0</v>
      </c>
      <c r="L34" s="28"/>
    </row>
    <row r="35" spans="2:12" s="1" customFormat="1" ht="14.45" hidden="1" customHeight="1">
      <c r="B35" s="28"/>
      <c r="E35" s="23" t="s">
        <v>41</v>
      </c>
      <c r="F35" s="90">
        <f>ROUND((SUM(BI119:BI157)),  2)</f>
        <v>0</v>
      </c>
      <c r="I35" s="91">
        <v>0</v>
      </c>
      <c r="J35" s="90">
        <f>0</f>
        <v>0</v>
      </c>
      <c r="L35" s="28"/>
    </row>
    <row r="36" spans="2:12" s="1" customFormat="1" ht="6.95" customHeight="1">
      <c r="B36" s="28"/>
      <c r="I36" s="82"/>
      <c r="L36" s="28"/>
    </row>
    <row r="37" spans="2:12" s="1" customFormat="1" ht="25.35" customHeight="1">
      <c r="B37" s="28"/>
      <c r="C37" s="92"/>
      <c r="D37" s="93" t="s">
        <v>42</v>
      </c>
      <c r="E37" s="53"/>
      <c r="F37" s="53"/>
      <c r="G37" s="94" t="s">
        <v>43</v>
      </c>
      <c r="H37" s="95" t="s">
        <v>44</v>
      </c>
      <c r="I37" s="96"/>
      <c r="J37" s="97">
        <f>SUM(J28:J35)</f>
        <v>0</v>
      </c>
      <c r="K37" s="98"/>
      <c r="L37" s="28"/>
    </row>
    <row r="38" spans="2:12" s="1" customFormat="1" ht="14.45" customHeight="1">
      <c r="B38" s="28"/>
      <c r="I38" s="82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45</v>
      </c>
      <c r="E50" s="38"/>
      <c r="F50" s="38"/>
      <c r="G50" s="37" t="s">
        <v>46</v>
      </c>
      <c r="H50" s="38"/>
      <c r="I50" s="9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47</v>
      </c>
      <c r="E61" s="30"/>
      <c r="F61" s="100" t="s">
        <v>48</v>
      </c>
      <c r="G61" s="39" t="s">
        <v>47</v>
      </c>
      <c r="H61" s="30"/>
      <c r="I61" s="101"/>
      <c r="J61" s="102" t="s">
        <v>48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49</v>
      </c>
      <c r="E65" s="38"/>
      <c r="F65" s="38"/>
      <c r="G65" s="37" t="s">
        <v>50</v>
      </c>
      <c r="H65" s="38"/>
      <c r="I65" s="9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47</v>
      </c>
      <c r="E76" s="30"/>
      <c r="F76" s="100" t="s">
        <v>48</v>
      </c>
      <c r="G76" s="39" t="s">
        <v>47</v>
      </c>
      <c r="H76" s="30"/>
      <c r="I76" s="101"/>
      <c r="J76" s="102" t="s">
        <v>48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3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4"/>
      <c r="J81" s="43"/>
      <c r="K81" s="43"/>
      <c r="L81" s="28"/>
    </row>
    <row r="82" spans="2:47" s="1" customFormat="1" ht="24.95" customHeight="1">
      <c r="B82" s="28"/>
      <c r="C82" s="17" t="s">
        <v>81</v>
      </c>
      <c r="I82" s="82"/>
      <c r="L82" s="28"/>
    </row>
    <row r="83" spans="2:47" s="1" customFormat="1" ht="6.95" customHeight="1">
      <c r="B83" s="28"/>
      <c r="I83" s="82"/>
      <c r="L83" s="28"/>
    </row>
    <row r="84" spans="2:47" s="1" customFormat="1" ht="12" customHeight="1">
      <c r="B84" s="28"/>
      <c r="C84" s="23" t="s">
        <v>16</v>
      </c>
      <c r="I84" s="82"/>
      <c r="L84" s="28"/>
    </row>
    <row r="85" spans="2:47" s="1" customFormat="1" ht="28.15" customHeight="1">
      <c r="B85" s="28"/>
      <c r="E85" s="187" t="str">
        <f>E7</f>
        <v>"kasárna" sklad parc.č. 3978/2 k.ú. Místek - oprava asfaltové krytiny</v>
      </c>
      <c r="F85" s="212"/>
      <c r="G85" s="212"/>
      <c r="H85" s="212"/>
      <c r="I85" s="82"/>
      <c r="L85" s="28"/>
    </row>
    <row r="86" spans="2:47" s="1" customFormat="1" ht="6.95" customHeight="1">
      <c r="B86" s="28"/>
      <c r="I86" s="82"/>
      <c r="L86" s="28"/>
    </row>
    <row r="87" spans="2:47" s="1" customFormat="1" ht="12" customHeight="1">
      <c r="B87" s="28"/>
      <c r="C87" s="23" t="s">
        <v>20</v>
      </c>
      <c r="F87" s="21" t="str">
        <f>F10</f>
        <v xml:space="preserve"> </v>
      </c>
      <c r="I87" s="83" t="s">
        <v>22</v>
      </c>
      <c r="J87" s="48">
        <f>IF(J10="","",J10)</f>
        <v>43663</v>
      </c>
      <c r="L87" s="28"/>
    </row>
    <row r="88" spans="2:47" s="1" customFormat="1" ht="6.95" customHeight="1">
      <c r="B88" s="28"/>
      <c r="I88" s="82"/>
      <c r="L88" s="28"/>
    </row>
    <row r="89" spans="2:47" s="1" customFormat="1" ht="15.2" customHeight="1">
      <c r="B89" s="28"/>
      <c r="C89" s="23" t="s">
        <v>23</v>
      </c>
      <c r="F89" s="21" t="str">
        <f>E13</f>
        <v>Statutární město Frýdek-Místek</v>
      </c>
      <c r="I89" s="83" t="s">
        <v>28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3" t="s">
        <v>26</v>
      </c>
      <c r="F90" s="21" t="str">
        <f>IF(E16="","",E16)</f>
        <v>Vyplň údaj</v>
      </c>
      <c r="I90" s="83" t="s">
        <v>30</v>
      </c>
      <c r="J90" s="26" t="str">
        <f>E22</f>
        <v xml:space="preserve"> </v>
      </c>
      <c r="L90" s="28"/>
    </row>
    <row r="91" spans="2:47" s="1" customFormat="1" ht="10.35" customHeight="1">
      <c r="B91" s="28"/>
      <c r="I91" s="82"/>
      <c r="L91" s="28"/>
    </row>
    <row r="92" spans="2:47" s="1" customFormat="1" ht="29.25" customHeight="1">
      <c r="B92" s="28"/>
      <c r="C92" s="105" t="s">
        <v>82</v>
      </c>
      <c r="D92" s="92"/>
      <c r="E92" s="92"/>
      <c r="F92" s="92"/>
      <c r="G92" s="92"/>
      <c r="H92" s="92"/>
      <c r="I92" s="106"/>
      <c r="J92" s="107" t="s">
        <v>83</v>
      </c>
      <c r="K92" s="92"/>
      <c r="L92" s="28"/>
    </row>
    <row r="93" spans="2:47" s="1" customFormat="1" ht="10.35" customHeight="1">
      <c r="B93" s="28"/>
      <c r="I93" s="82"/>
      <c r="L93" s="28"/>
    </row>
    <row r="94" spans="2:47" s="1" customFormat="1" ht="22.9" customHeight="1">
      <c r="B94" s="28"/>
      <c r="C94" s="108" t="s">
        <v>84</v>
      </c>
      <c r="I94" s="82"/>
      <c r="J94" s="62">
        <f>J119</f>
        <v>0</v>
      </c>
      <c r="L94" s="28"/>
      <c r="AU94" s="13" t="s">
        <v>85</v>
      </c>
    </row>
    <row r="95" spans="2:47" s="8" customFormat="1" ht="24.95" customHeight="1">
      <c r="B95" s="109"/>
      <c r="D95" s="110" t="s">
        <v>86</v>
      </c>
      <c r="E95" s="111"/>
      <c r="F95" s="111"/>
      <c r="G95" s="111"/>
      <c r="H95" s="111"/>
      <c r="I95" s="112"/>
      <c r="J95" s="113">
        <f>J120</f>
        <v>0</v>
      </c>
      <c r="L95" s="109"/>
    </row>
    <row r="96" spans="2:47" s="9" customFormat="1" ht="19.899999999999999" customHeight="1">
      <c r="B96" s="114"/>
      <c r="D96" s="115" t="s">
        <v>87</v>
      </c>
      <c r="E96" s="116"/>
      <c r="F96" s="116"/>
      <c r="G96" s="116"/>
      <c r="H96" s="116"/>
      <c r="I96" s="117"/>
      <c r="J96" s="118">
        <f>J121</f>
        <v>0</v>
      </c>
      <c r="L96" s="114"/>
    </row>
    <row r="97" spans="2:12" s="8" customFormat="1" ht="24.95" customHeight="1">
      <c r="B97" s="109"/>
      <c r="D97" s="110" t="s">
        <v>88</v>
      </c>
      <c r="E97" s="111"/>
      <c r="F97" s="111"/>
      <c r="G97" s="111"/>
      <c r="H97" s="111"/>
      <c r="I97" s="112"/>
      <c r="J97" s="113">
        <f>J126</f>
        <v>0</v>
      </c>
      <c r="L97" s="109"/>
    </row>
    <row r="98" spans="2:12" s="9" customFormat="1" ht="19.899999999999999" customHeight="1">
      <c r="B98" s="114"/>
      <c r="D98" s="115" t="s">
        <v>89</v>
      </c>
      <c r="E98" s="116"/>
      <c r="F98" s="116"/>
      <c r="G98" s="116"/>
      <c r="H98" s="116"/>
      <c r="I98" s="117"/>
      <c r="J98" s="118">
        <f>J127</f>
        <v>0</v>
      </c>
      <c r="L98" s="114"/>
    </row>
    <row r="99" spans="2:12" s="9" customFormat="1" ht="19.899999999999999" customHeight="1">
      <c r="B99" s="114"/>
      <c r="D99" s="115" t="s">
        <v>90</v>
      </c>
      <c r="E99" s="116"/>
      <c r="F99" s="116"/>
      <c r="G99" s="116"/>
      <c r="H99" s="116"/>
      <c r="I99" s="117"/>
      <c r="J99" s="118">
        <f>J145</f>
        <v>0</v>
      </c>
      <c r="L99" s="114"/>
    </row>
    <row r="100" spans="2:12" s="8" customFormat="1" ht="24.95" customHeight="1">
      <c r="B100" s="109"/>
      <c r="D100" s="110" t="s">
        <v>91</v>
      </c>
      <c r="E100" s="111"/>
      <c r="F100" s="111"/>
      <c r="G100" s="111"/>
      <c r="H100" s="111"/>
      <c r="I100" s="112"/>
      <c r="J100" s="113">
        <f>J152</f>
        <v>0</v>
      </c>
      <c r="L100" s="109"/>
    </row>
    <row r="101" spans="2:12" s="9" customFormat="1" ht="19.899999999999999" customHeight="1">
      <c r="B101" s="114"/>
      <c r="D101" s="115" t="s">
        <v>92</v>
      </c>
      <c r="E101" s="116"/>
      <c r="F101" s="116"/>
      <c r="G101" s="116"/>
      <c r="H101" s="116"/>
      <c r="I101" s="117"/>
      <c r="J101" s="118">
        <f>J153</f>
        <v>0</v>
      </c>
      <c r="L101" s="114"/>
    </row>
    <row r="102" spans="2:12" s="1" customFormat="1" ht="21.75" customHeight="1">
      <c r="B102" s="28"/>
      <c r="I102" s="82"/>
      <c r="L102" s="28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103"/>
      <c r="J103" s="41"/>
      <c r="K103" s="41"/>
      <c r="L103" s="28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104"/>
      <c r="J107" s="43"/>
      <c r="K107" s="43"/>
      <c r="L107" s="28"/>
    </row>
    <row r="108" spans="2:12" s="1" customFormat="1" ht="24.95" customHeight="1">
      <c r="B108" s="28"/>
      <c r="C108" s="17" t="s">
        <v>93</v>
      </c>
      <c r="I108" s="82"/>
      <c r="L108" s="28"/>
    </row>
    <row r="109" spans="2:12" s="1" customFormat="1" ht="6.95" customHeight="1">
      <c r="B109" s="28"/>
      <c r="I109" s="82"/>
      <c r="L109" s="28"/>
    </row>
    <row r="110" spans="2:12" s="1" customFormat="1" ht="12" customHeight="1">
      <c r="B110" s="28"/>
      <c r="C110" s="23" t="s">
        <v>16</v>
      </c>
      <c r="I110" s="82"/>
      <c r="L110" s="28"/>
    </row>
    <row r="111" spans="2:12" s="1" customFormat="1" ht="25.9" customHeight="1">
      <c r="B111" s="28"/>
      <c r="E111" s="187" t="str">
        <f>E7</f>
        <v>"kasárna" sklad parc.č. 3978/2 k.ú. Místek - oprava asfaltové krytiny</v>
      </c>
      <c r="F111" s="212"/>
      <c r="G111" s="212"/>
      <c r="H111" s="212"/>
      <c r="I111" s="82"/>
      <c r="L111" s="28"/>
    </row>
    <row r="112" spans="2:12" s="1" customFormat="1" ht="6.95" customHeight="1">
      <c r="B112" s="28"/>
      <c r="I112" s="82"/>
      <c r="L112" s="28"/>
    </row>
    <row r="113" spans="2:65" s="1" customFormat="1" ht="12" customHeight="1">
      <c r="B113" s="28"/>
      <c r="C113" s="23" t="s">
        <v>20</v>
      </c>
      <c r="F113" s="21" t="str">
        <f>F10</f>
        <v xml:space="preserve"> </v>
      </c>
      <c r="I113" s="83" t="s">
        <v>22</v>
      </c>
      <c r="J113" s="48">
        <f>IF(J10="","",J10)</f>
        <v>43663</v>
      </c>
      <c r="L113" s="28"/>
    </row>
    <row r="114" spans="2:65" s="1" customFormat="1" ht="6.95" customHeight="1">
      <c r="B114" s="28"/>
      <c r="I114" s="82"/>
      <c r="L114" s="28"/>
    </row>
    <row r="115" spans="2:65" s="1" customFormat="1" ht="15.2" customHeight="1">
      <c r="B115" s="28"/>
      <c r="C115" s="23" t="s">
        <v>23</v>
      </c>
      <c r="F115" s="21" t="str">
        <f>E13</f>
        <v>Statutární město Frýdek-Místek</v>
      </c>
      <c r="I115" s="83" t="s">
        <v>28</v>
      </c>
      <c r="J115" s="26" t="str">
        <f>E19</f>
        <v xml:space="preserve"> </v>
      </c>
      <c r="L115" s="28"/>
    </row>
    <row r="116" spans="2:65" s="1" customFormat="1" ht="15.2" customHeight="1">
      <c r="B116" s="28"/>
      <c r="C116" s="23" t="s">
        <v>26</v>
      </c>
      <c r="F116" s="21" t="str">
        <f>IF(E16="","",E16)</f>
        <v>Vyplň údaj</v>
      </c>
      <c r="I116" s="83" t="s">
        <v>30</v>
      </c>
      <c r="J116" s="26" t="str">
        <f>E22</f>
        <v xml:space="preserve"> </v>
      </c>
      <c r="L116" s="28"/>
    </row>
    <row r="117" spans="2:65" s="1" customFormat="1" ht="10.35" customHeight="1">
      <c r="B117" s="28"/>
      <c r="I117" s="82"/>
      <c r="L117" s="28"/>
    </row>
    <row r="118" spans="2:65" s="10" customFormat="1" ht="29.25" customHeight="1">
      <c r="B118" s="119"/>
      <c r="C118" s="120" t="s">
        <v>94</v>
      </c>
      <c r="D118" s="121" t="s">
        <v>57</v>
      </c>
      <c r="E118" s="121" t="s">
        <v>53</v>
      </c>
      <c r="F118" s="121" t="s">
        <v>54</v>
      </c>
      <c r="G118" s="121" t="s">
        <v>95</v>
      </c>
      <c r="H118" s="121" t="s">
        <v>96</v>
      </c>
      <c r="I118" s="122" t="s">
        <v>97</v>
      </c>
      <c r="J118" s="123" t="s">
        <v>83</v>
      </c>
      <c r="K118" s="124" t="s">
        <v>98</v>
      </c>
      <c r="L118" s="119"/>
      <c r="M118" s="55" t="s">
        <v>1</v>
      </c>
      <c r="N118" s="56" t="s">
        <v>36</v>
      </c>
      <c r="O118" s="56" t="s">
        <v>99</v>
      </c>
      <c r="P118" s="56" t="s">
        <v>100</v>
      </c>
      <c r="Q118" s="56" t="s">
        <v>101</v>
      </c>
      <c r="R118" s="56" t="s">
        <v>102</v>
      </c>
      <c r="S118" s="56" t="s">
        <v>103</v>
      </c>
      <c r="T118" s="57" t="s">
        <v>104</v>
      </c>
    </row>
    <row r="119" spans="2:65" s="1" customFormat="1" ht="22.9" customHeight="1">
      <c r="B119" s="28"/>
      <c r="C119" s="60" t="s">
        <v>105</v>
      </c>
      <c r="I119" s="82"/>
      <c r="J119" s="125">
        <f>BK119</f>
        <v>0</v>
      </c>
      <c r="L119" s="28"/>
      <c r="M119" s="58"/>
      <c r="N119" s="49"/>
      <c r="O119" s="49"/>
      <c r="P119" s="126">
        <f>P120+P126+P152</f>
        <v>0</v>
      </c>
      <c r="Q119" s="49"/>
      <c r="R119" s="126">
        <f>R120+R126+R152</f>
        <v>5.2163046000000008</v>
      </c>
      <c r="S119" s="49"/>
      <c r="T119" s="127">
        <f>T120+T126+T152</f>
        <v>0.95693799999999996</v>
      </c>
      <c r="AT119" s="13" t="s">
        <v>71</v>
      </c>
      <c r="AU119" s="13" t="s">
        <v>85</v>
      </c>
      <c r="BK119" s="128">
        <f>BK120+BK126+BK152</f>
        <v>0</v>
      </c>
    </row>
    <row r="120" spans="2:65" s="11" customFormat="1" ht="25.9" customHeight="1">
      <c r="B120" s="129"/>
      <c r="D120" s="130" t="s">
        <v>71</v>
      </c>
      <c r="E120" s="131" t="s">
        <v>106</v>
      </c>
      <c r="F120" s="131" t="s">
        <v>107</v>
      </c>
      <c r="I120" s="132"/>
      <c r="J120" s="133">
        <f>BK120</f>
        <v>0</v>
      </c>
      <c r="L120" s="129"/>
      <c r="M120" s="134"/>
      <c r="N120" s="135"/>
      <c r="O120" s="135"/>
      <c r="P120" s="136">
        <f>P121</f>
        <v>0</v>
      </c>
      <c r="Q120" s="135"/>
      <c r="R120" s="136">
        <f>R121</f>
        <v>0</v>
      </c>
      <c r="S120" s="135"/>
      <c r="T120" s="137">
        <f>T121</f>
        <v>0</v>
      </c>
      <c r="AR120" s="130" t="s">
        <v>77</v>
      </c>
      <c r="AT120" s="138" t="s">
        <v>71</v>
      </c>
      <c r="AU120" s="138" t="s">
        <v>72</v>
      </c>
      <c r="AY120" s="130" t="s">
        <v>108</v>
      </c>
      <c r="BK120" s="139">
        <f>BK121</f>
        <v>0</v>
      </c>
    </row>
    <row r="121" spans="2:65" s="11" customFormat="1" ht="22.9" customHeight="1">
      <c r="B121" s="129"/>
      <c r="D121" s="130" t="s">
        <v>71</v>
      </c>
      <c r="E121" s="140" t="s">
        <v>109</v>
      </c>
      <c r="F121" s="140" t="s">
        <v>110</v>
      </c>
      <c r="I121" s="132"/>
      <c r="J121" s="141">
        <f>BK121</f>
        <v>0</v>
      </c>
      <c r="L121" s="129"/>
      <c r="M121" s="134"/>
      <c r="N121" s="135"/>
      <c r="O121" s="135"/>
      <c r="P121" s="136">
        <f>SUM(P122:P125)</f>
        <v>0</v>
      </c>
      <c r="Q121" s="135"/>
      <c r="R121" s="136">
        <f>SUM(R122:R125)</f>
        <v>0</v>
      </c>
      <c r="S121" s="135"/>
      <c r="T121" s="137">
        <f>SUM(T122:T125)</f>
        <v>0</v>
      </c>
      <c r="AR121" s="130" t="s">
        <v>77</v>
      </c>
      <c r="AT121" s="138" t="s">
        <v>71</v>
      </c>
      <c r="AU121" s="138" t="s">
        <v>77</v>
      </c>
      <c r="AY121" s="130" t="s">
        <v>108</v>
      </c>
      <c r="BK121" s="139">
        <f>SUM(BK122:BK125)</f>
        <v>0</v>
      </c>
    </row>
    <row r="122" spans="2:65" s="1" customFormat="1" ht="24" customHeight="1">
      <c r="B122" s="142"/>
      <c r="C122" s="143" t="s">
        <v>77</v>
      </c>
      <c r="D122" s="143" t="s">
        <v>111</v>
      </c>
      <c r="E122" s="144" t="s">
        <v>112</v>
      </c>
      <c r="F122" s="145" t="s">
        <v>113</v>
      </c>
      <c r="G122" s="146" t="s">
        <v>114</v>
      </c>
      <c r="H122" s="147">
        <v>1.65</v>
      </c>
      <c r="I122" s="148"/>
      <c r="J122" s="149">
        <f>ROUND(I122*H122,2)</f>
        <v>0</v>
      </c>
      <c r="K122" s="145" t="s">
        <v>115</v>
      </c>
      <c r="L122" s="28"/>
      <c r="M122" s="150" t="s">
        <v>1</v>
      </c>
      <c r="N122" s="151" t="s">
        <v>37</v>
      </c>
      <c r="O122" s="51"/>
      <c r="P122" s="152">
        <f>O122*H122</f>
        <v>0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AR122" s="154" t="s">
        <v>116</v>
      </c>
      <c r="AT122" s="154" t="s">
        <v>111</v>
      </c>
      <c r="AU122" s="154" t="s">
        <v>79</v>
      </c>
      <c r="AY122" s="13" t="s">
        <v>108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3" t="s">
        <v>77</v>
      </c>
      <c r="BK122" s="155">
        <f>ROUND(I122*H122,2)</f>
        <v>0</v>
      </c>
      <c r="BL122" s="13" t="s">
        <v>116</v>
      </c>
      <c r="BM122" s="154" t="s">
        <v>117</v>
      </c>
    </row>
    <row r="123" spans="2:65" s="1" customFormat="1" ht="24" customHeight="1">
      <c r="B123" s="142"/>
      <c r="C123" s="143" t="s">
        <v>79</v>
      </c>
      <c r="D123" s="143" t="s">
        <v>111</v>
      </c>
      <c r="E123" s="144" t="s">
        <v>118</v>
      </c>
      <c r="F123" s="145" t="s">
        <v>119</v>
      </c>
      <c r="G123" s="146" t="s">
        <v>114</v>
      </c>
      <c r="H123" s="147">
        <v>16.5</v>
      </c>
      <c r="I123" s="148"/>
      <c r="J123" s="149">
        <f>ROUND(I123*H123,2)</f>
        <v>0</v>
      </c>
      <c r="K123" s="145" t="s">
        <v>115</v>
      </c>
      <c r="L123" s="28"/>
      <c r="M123" s="150" t="s">
        <v>1</v>
      </c>
      <c r="N123" s="151" t="s">
        <v>37</v>
      </c>
      <c r="O123" s="51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AR123" s="154" t="s">
        <v>116</v>
      </c>
      <c r="AT123" s="154" t="s">
        <v>111</v>
      </c>
      <c r="AU123" s="154" t="s">
        <v>79</v>
      </c>
      <c r="AY123" s="13" t="s">
        <v>108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3" t="s">
        <v>77</v>
      </c>
      <c r="BK123" s="155">
        <f>ROUND(I123*H123,2)</f>
        <v>0</v>
      </c>
      <c r="BL123" s="13" t="s">
        <v>116</v>
      </c>
      <c r="BM123" s="154" t="s">
        <v>120</v>
      </c>
    </row>
    <row r="124" spans="2:65" s="1" customFormat="1" ht="24" customHeight="1">
      <c r="B124" s="142"/>
      <c r="C124" s="143" t="s">
        <v>121</v>
      </c>
      <c r="D124" s="143" t="s">
        <v>111</v>
      </c>
      <c r="E124" s="144" t="s">
        <v>122</v>
      </c>
      <c r="F124" s="145" t="s">
        <v>123</v>
      </c>
      <c r="G124" s="146" t="s">
        <v>114</v>
      </c>
      <c r="H124" s="147">
        <v>1.65</v>
      </c>
      <c r="I124" s="148"/>
      <c r="J124" s="149">
        <f>ROUND(I124*H124,2)</f>
        <v>0</v>
      </c>
      <c r="K124" s="145" t="s">
        <v>115</v>
      </c>
      <c r="L124" s="28"/>
      <c r="M124" s="150" t="s">
        <v>1</v>
      </c>
      <c r="N124" s="151" t="s">
        <v>37</v>
      </c>
      <c r="O124" s="51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AR124" s="154" t="s">
        <v>116</v>
      </c>
      <c r="AT124" s="154" t="s">
        <v>111</v>
      </c>
      <c r="AU124" s="154" t="s">
        <v>79</v>
      </c>
      <c r="AY124" s="13" t="s">
        <v>108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3" t="s">
        <v>77</v>
      </c>
      <c r="BK124" s="155">
        <f>ROUND(I124*H124,2)</f>
        <v>0</v>
      </c>
      <c r="BL124" s="13" t="s">
        <v>116</v>
      </c>
      <c r="BM124" s="154" t="s">
        <v>124</v>
      </c>
    </row>
    <row r="125" spans="2:65" s="1" customFormat="1" ht="24" customHeight="1">
      <c r="B125" s="142"/>
      <c r="C125" s="143" t="s">
        <v>116</v>
      </c>
      <c r="D125" s="143" t="s">
        <v>111</v>
      </c>
      <c r="E125" s="144" t="s">
        <v>125</v>
      </c>
      <c r="F125" s="145" t="s">
        <v>126</v>
      </c>
      <c r="G125" s="146" t="s">
        <v>114</v>
      </c>
      <c r="H125" s="147">
        <v>1.65</v>
      </c>
      <c r="I125" s="148"/>
      <c r="J125" s="149">
        <f>ROUND(I125*H125,2)</f>
        <v>0</v>
      </c>
      <c r="K125" s="145" t="s">
        <v>115</v>
      </c>
      <c r="L125" s="28"/>
      <c r="M125" s="150" t="s">
        <v>1</v>
      </c>
      <c r="N125" s="151" t="s">
        <v>37</v>
      </c>
      <c r="O125" s="51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AR125" s="154" t="s">
        <v>116</v>
      </c>
      <c r="AT125" s="154" t="s">
        <v>111</v>
      </c>
      <c r="AU125" s="154" t="s">
        <v>79</v>
      </c>
      <c r="AY125" s="13" t="s">
        <v>108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3" t="s">
        <v>77</v>
      </c>
      <c r="BK125" s="155">
        <f>ROUND(I125*H125,2)</f>
        <v>0</v>
      </c>
      <c r="BL125" s="13" t="s">
        <v>116</v>
      </c>
      <c r="BM125" s="154" t="s">
        <v>127</v>
      </c>
    </row>
    <row r="126" spans="2:65" s="11" customFormat="1" ht="25.9" customHeight="1">
      <c r="B126" s="129"/>
      <c r="D126" s="130" t="s">
        <v>71</v>
      </c>
      <c r="E126" s="131" t="s">
        <v>128</v>
      </c>
      <c r="F126" s="131" t="s">
        <v>129</v>
      </c>
      <c r="I126" s="132"/>
      <c r="J126" s="133">
        <f>BK126</f>
        <v>0</v>
      </c>
      <c r="L126" s="129"/>
      <c r="M126" s="134"/>
      <c r="N126" s="135"/>
      <c r="O126" s="135"/>
      <c r="P126" s="136">
        <f>P127+P145</f>
        <v>0</v>
      </c>
      <c r="Q126" s="135"/>
      <c r="R126" s="136">
        <f>R127+R145</f>
        <v>5.1463046000000006</v>
      </c>
      <c r="S126" s="135"/>
      <c r="T126" s="137">
        <f>T127+T145</f>
        <v>0.89511399999999997</v>
      </c>
      <c r="AR126" s="130" t="s">
        <v>79</v>
      </c>
      <c r="AT126" s="138" t="s">
        <v>71</v>
      </c>
      <c r="AU126" s="138" t="s">
        <v>72</v>
      </c>
      <c r="AY126" s="130" t="s">
        <v>108</v>
      </c>
      <c r="BK126" s="139">
        <f>BK127+BK145</f>
        <v>0</v>
      </c>
    </row>
    <row r="127" spans="2:65" s="11" customFormat="1" ht="22.9" customHeight="1">
      <c r="B127" s="129"/>
      <c r="D127" s="130" t="s">
        <v>71</v>
      </c>
      <c r="E127" s="140" t="s">
        <v>130</v>
      </c>
      <c r="F127" s="140" t="s">
        <v>131</v>
      </c>
      <c r="I127" s="132"/>
      <c r="J127" s="141">
        <f>BK127</f>
        <v>0</v>
      </c>
      <c r="L127" s="129"/>
      <c r="M127" s="134"/>
      <c r="N127" s="135"/>
      <c r="O127" s="135"/>
      <c r="P127" s="136">
        <f>SUM(P128:P144)</f>
        <v>0</v>
      </c>
      <c r="Q127" s="135"/>
      <c r="R127" s="136">
        <f>SUM(R128:R144)</f>
        <v>4.2496580000000002</v>
      </c>
      <c r="S127" s="135"/>
      <c r="T127" s="137">
        <f>SUM(T128:T144)</f>
        <v>0.73199999999999998</v>
      </c>
      <c r="AR127" s="130" t="s">
        <v>79</v>
      </c>
      <c r="AT127" s="138" t="s">
        <v>71</v>
      </c>
      <c r="AU127" s="138" t="s">
        <v>77</v>
      </c>
      <c r="AY127" s="130" t="s">
        <v>108</v>
      </c>
      <c r="BK127" s="139">
        <f>SUM(BK128:BK144)</f>
        <v>0</v>
      </c>
    </row>
    <row r="128" spans="2:65" s="1" customFormat="1" ht="24" customHeight="1">
      <c r="B128" s="142"/>
      <c r="C128" s="143" t="s">
        <v>132</v>
      </c>
      <c r="D128" s="143" t="s">
        <v>111</v>
      </c>
      <c r="E128" s="144" t="s">
        <v>133</v>
      </c>
      <c r="F128" s="145" t="s">
        <v>134</v>
      </c>
      <c r="G128" s="146" t="s">
        <v>135</v>
      </c>
      <c r="H128" s="147">
        <v>366</v>
      </c>
      <c r="I128" s="148"/>
      <c r="J128" s="149">
        <f t="shared" ref="J128:J144" si="0">ROUND(I128*H128,2)</f>
        <v>0</v>
      </c>
      <c r="K128" s="145" t="s">
        <v>115</v>
      </c>
      <c r="L128" s="28"/>
      <c r="M128" s="150" t="s">
        <v>1</v>
      </c>
      <c r="N128" s="151" t="s">
        <v>37</v>
      </c>
      <c r="O128" s="51"/>
      <c r="P128" s="152">
        <f t="shared" ref="P128:P144" si="1">O128*H128</f>
        <v>0</v>
      </c>
      <c r="Q128" s="152">
        <v>0</v>
      </c>
      <c r="R128" s="152">
        <f t="shared" ref="R128:R144" si="2">Q128*H128</f>
        <v>0</v>
      </c>
      <c r="S128" s="152">
        <v>2E-3</v>
      </c>
      <c r="T128" s="153">
        <f t="shared" ref="T128:T144" si="3">S128*H128</f>
        <v>0.73199999999999998</v>
      </c>
      <c r="AR128" s="154" t="s">
        <v>136</v>
      </c>
      <c r="AT128" s="154" t="s">
        <v>111</v>
      </c>
      <c r="AU128" s="154" t="s">
        <v>79</v>
      </c>
      <c r="AY128" s="13" t="s">
        <v>108</v>
      </c>
      <c r="BE128" s="155">
        <f t="shared" ref="BE128:BE144" si="4">IF(N128="základní",J128,0)</f>
        <v>0</v>
      </c>
      <c r="BF128" s="155">
        <f t="shared" ref="BF128:BF144" si="5">IF(N128="snížená",J128,0)</f>
        <v>0</v>
      </c>
      <c r="BG128" s="155">
        <f t="shared" ref="BG128:BG144" si="6">IF(N128="zákl. přenesená",J128,0)</f>
        <v>0</v>
      </c>
      <c r="BH128" s="155">
        <f t="shared" ref="BH128:BH144" si="7">IF(N128="sníž. přenesená",J128,0)</f>
        <v>0</v>
      </c>
      <c r="BI128" s="155">
        <f t="shared" ref="BI128:BI144" si="8">IF(N128="nulová",J128,0)</f>
        <v>0</v>
      </c>
      <c r="BJ128" s="13" t="s">
        <v>77</v>
      </c>
      <c r="BK128" s="155">
        <f t="shared" ref="BK128:BK144" si="9">ROUND(I128*H128,2)</f>
        <v>0</v>
      </c>
      <c r="BL128" s="13" t="s">
        <v>136</v>
      </c>
      <c r="BM128" s="154" t="s">
        <v>137</v>
      </c>
    </row>
    <row r="129" spans="2:65" s="1" customFormat="1" ht="24" customHeight="1">
      <c r="B129" s="142"/>
      <c r="C129" s="143" t="s">
        <v>138</v>
      </c>
      <c r="D129" s="143" t="s">
        <v>111</v>
      </c>
      <c r="E129" s="144" t="s">
        <v>139</v>
      </c>
      <c r="F129" s="145" t="s">
        <v>140</v>
      </c>
      <c r="G129" s="146" t="s">
        <v>141</v>
      </c>
      <c r="H129" s="147">
        <v>150</v>
      </c>
      <c r="I129" s="148"/>
      <c r="J129" s="149">
        <f t="shared" si="0"/>
        <v>0</v>
      </c>
      <c r="K129" s="145" t="s">
        <v>1</v>
      </c>
      <c r="L129" s="28"/>
      <c r="M129" s="150" t="s">
        <v>1</v>
      </c>
      <c r="N129" s="151" t="s">
        <v>37</v>
      </c>
      <c r="O129" s="51"/>
      <c r="P129" s="152">
        <f t="shared" si="1"/>
        <v>0</v>
      </c>
      <c r="Q129" s="152">
        <v>1.035E-2</v>
      </c>
      <c r="R129" s="152">
        <f t="shared" si="2"/>
        <v>1.5525</v>
      </c>
      <c r="S129" s="152">
        <v>0</v>
      </c>
      <c r="T129" s="153">
        <f t="shared" si="3"/>
        <v>0</v>
      </c>
      <c r="AR129" s="154" t="s">
        <v>136</v>
      </c>
      <c r="AT129" s="154" t="s">
        <v>111</v>
      </c>
      <c r="AU129" s="154" t="s">
        <v>79</v>
      </c>
      <c r="AY129" s="13" t="s">
        <v>108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3" t="s">
        <v>77</v>
      </c>
      <c r="BK129" s="155">
        <f t="shared" si="9"/>
        <v>0</v>
      </c>
      <c r="BL129" s="13" t="s">
        <v>136</v>
      </c>
      <c r="BM129" s="154" t="s">
        <v>142</v>
      </c>
    </row>
    <row r="130" spans="2:65" s="1" customFormat="1" ht="24" customHeight="1">
      <c r="B130" s="142"/>
      <c r="C130" s="143" t="s">
        <v>143</v>
      </c>
      <c r="D130" s="143" t="s">
        <v>111</v>
      </c>
      <c r="E130" s="144" t="s">
        <v>144</v>
      </c>
      <c r="F130" s="145" t="s">
        <v>145</v>
      </c>
      <c r="G130" s="146" t="s">
        <v>141</v>
      </c>
      <c r="H130" s="147">
        <v>100</v>
      </c>
      <c r="I130" s="148"/>
      <c r="J130" s="149">
        <f t="shared" si="0"/>
        <v>0</v>
      </c>
      <c r="K130" s="145" t="s">
        <v>146</v>
      </c>
      <c r="L130" s="28"/>
      <c r="M130" s="150" t="s">
        <v>1</v>
      </c>
      <c r="N130" s="151" t="s">
        <v>37</v>
      </c>
      <c r="O130" s="51"/>
      <c r="P130" s="152">
        <f t="shared" si="1"/>
        <v>0</v>
      </c>
      <c r="Q130" s="152">
        <v>4.4999999999999999E-4</v>
      </c>
      <c r="R130" s="152">
        <f t="shared" si="2"/>
        <v>4.4999999999999998E-2</v>
      </c>
      <c r="S130" s="152">
        <v>0</v>
      </c>
      <c r="T130" s="153">
        <f t="shared" si="3"/>
        <v>0</v>
      </c>
      <c r="AR130" s="154" t="s">
        <v>136</v>
      </c>
      <c r="AT130" s="154" t="s">
        <v>111</v>
      </c>
      <c r="AU130" s="154" t="s">
        <v>79</v>
      </c>
      <c r="AY130" s="13" t="s">
        <v>108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3" t="s">
        <v>77</v>
      </c>
      <c r="BK130" s="155">
        <f t="shared" si="9"/>
        <v>0</v>
      </c>
      <c r="BL130" s="13" t="s">
        <v>136</v>
      </c>
      <c r="BM130" s="154" t="s">
        <v>147</v>
      </c>
    </row>
    <row r="131" spans="2:65" s="1" customFormat="1" ht="24" customHeight="1">
      <c r="B131" s="142"/>
      <c r="C131" s="143" t="s">
        <v>148</v>
      </c>
      <c r="D131" s="143" t="s">
        <v>111</v>
      </c>
      <c r="E131" s="144" t="s">
        <v>149</v>
      </c>
      <c r="F131" s="145" t="s">
        <v>150</v>
      </c>
      <c r="G131" s="146" t="s">
        <v>135</v>
      </c>
      <c r="H131" s="147">
        <v>353</v>
      </c>
      <c r="I131" s="148"/>
      <c r="J131" s="149">
        <f t="shared" si="0"/>
        <v>0</v>
      </c>
      <c r="K131" s="145" t="s">
        <v>146</v>
      </c>
      <c r="L131" s="28"/>
      <c r="M131" s="150" t="s">
        <v>1</v>
      </c>
      <c r="N131" s="151" t="s">
        <v>37</v>
      </c>
      <c r="O131" s="51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AR131" s="154" t="s">
        <v>136</v>
      </c>
      <c r="AT131" s="154" t="s">
        <v>111</v>
      </c>
      <c r="AU131" s="154" t="s">
        <v>79</v>
      </c>
      <c r="AY131" s="13" t="s">
        <v>108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3" t="s">
        <v>77</v>
      </c>
      <c r="BK131" s="155">
        <f t="shared" si="9"/>
        <v>0</v>
      </c>
      <c r="BL131" s="13" t="s">
        <v>136</v>
      </c>
      <c r="BM131" s="154" t="s">
        <v>151</v>
      </c>
    </row>
    <row r="132" spans="2:65" s="1" customFormat="1" ht="16.5" customHeight="1">
      <c r="B132" s="142"/>
      <c r="C132" s="156" t="s">
        <v>152</v>
      </c>
      <c r="D132" s="156" t="s">
        <v>153</v>
      </c>
      <c r="E132" s="157" t="s">
        <v>154</v>
      </c>
      <c r="F132" s="158" t="s">
        <v>155</v>
      </c>
      <c r="G132" s="159" t="s">
        <v>156</v>
      </c>
      <c r="H132" s="160">
        <v>88.3</v>
      </c>
      <c r="I132" s="161"/>
      <c r="J132" s="162">
        <f t="shared" si="0"/>
        <v>0</v>
      </c>
      <c r="K132" s="158" t="s">
        <v>146</v>
      </c>
      <c r="L132" s="163"/>
      <c r="M132" s="164" t="s">
        <v>1</v>
      </c>
      <c r="N132" s="165" t="s">
        <v>37</v>
      </c>
      <c r="O132" s="51"/>
      <c r="P132" s="152">
        <f t="shared" si="1"/>
        <v>0</v>
      </c>
      <c r="Q132" s="152">
        <v>1E-3</v>
      </c>
      <c r="R132" s="152">
        <f t="shared" si="2"/>
        <v>8.8300000000000003E-2</v>
      </c>
      <c r="S132" s="152">
        <v>0</v>
      </c>
      <c r="T132" s="153">
        <f t="shared" si="3"/>
        <v>0</v>
      </c>
      <c r="AR132" s="154" t="s">
        <v>157</v>
      </c>
      <c r="AT132" s="154" t="s">
        <v>153</v>
      </c>
      <c r="AU132" s="154" t="s">
        <v>79</v>
      </c>
      <c r="AY132" s="13" t="s">
        <v>108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3" t="s">
        <v>77</v>
      </c>
      <c r="BK132" s="155">
        <f t="shared" si="9"/>
        <v>0</v>
      </c>
      <c r="BL132" s="13" t="s">
        <v>136</v>
      </c>
      <c r="BM132" s="154" t="s">
        <v>158</v>
      </c>
    </row>
    <row r="133" spans="2:65" s="1" customFormat="1" ht="24" customHeight="1">
      <c r="B133" s="142"/>
      <c r="C133" s="143" t="s">
        <v>159</v>
      </c>
      <c r="D133" s="143" t="s">
        <v>111</v>
      </c>
      <c r="E133" s="144" t="s">
        <v>160</v>
      </c>
      <c r="F133" s="145" t="s">
        <v>161</v>
      </c>
      <c r="G133" s="146" t="s">
        <v>135</v>
      </c>
      <c r="H133" s="147">
        <v>70.599999999999994</v>
      </c>
      <c r="I133" s="148"/>
      <c r="J133" s="149">
        <f t="shared" si="0"/>
        <v>0</v>
      </c>
      <c r="K133" s="145" t="s">
        <v>146</v>
      </c>
      <c r="L133" s="28"/>
      <c r="M133" s="150" t="s">
        <v>1</v>
      </c>
      <c r="N133" s="151" t="s">
        <v>37</v>
      </c>
      <c r="O133" s="51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AR133" s="154" t="s">
        <v>136</v>
      </c>
      <c r="AT133" s="154" t="s">
        <v>111</v>
      </c>
      <c r="AU133" s="154" t="s">
        <v>79</v>
      </c>
      <c r="AY133" s="13" t="s">
        <v>108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3" t="s">
        <v>77</v>
      </c>
      <c r="BK133" s="155">
        <f t="shared" si="9"/>
        <v>0</v>
      </c>
      <c r="BL133" s="13" t="s">
        <v>136</v>
      </c>
      <c r="BM133" s="154" t="s">
        <v>162</v>
      </c>
    </row>
    <row r="134" spans="2:65" s="1" customFormat="1" ht="24" customHeight="1">
      <c r="B134" s="142"/>
      <c r="C134" s="156" t="s">
        <v>163</v>
      </c>
      <c r="D134" s="156" t="s">
        <v>153</v>
      </c>
      <c r="E134" s="157" t="s">
        <v>164</v>
      </c>
      <c r="F134" s="158" t="s">
        <v>165</v>
      </c>
      <c r="G134" s="159" t="s">
        <v>114</v>
      </c>
      <c r="H134" s="160">
        <v>7.0599999999999996E-2</v>
      </c>
      <c r="I134" s="161"/>
      <c r="J134" s="162">
        <f t="shared" si="0"/>
        <v>0</v>
      </c>
      <c r="K134" s="158" t="s">
        <v>146</v>
      </c>
      <c r="L134" s="163"/>
      <c r="M134" s="164" t="s">
        <v>1</v>
      </c>
      <c r="N134" s="165" t="s">
        <v>37</v>
      </c>
      <c r="O134" s="51"/>
      <c r="P134" s="152">
        <f t="shared" si="1"/>
        <v>0</v>
      </c>
      <c r="Q134" s="152">
        <v>1</v>
      </c>
      <c r="R134" s="152">
        <f t="shared" si="2"/>
        <v>7.0599999999999996E-2</v>
      </c>
      <c r="S134" s="152">
        <v>0</v>
      </c>
      <c r="T134" s="153">
        <f t="shared" si="3"/>
        <v>0</v>
      </c>
      <c r="AR134" s="154" t="s">
        <v>157</v>
      </c>
      <c r="AT134" s="154" t="s">
        <v>153</v>
      </c>
      <c r="AU134" s="154" t="s">
        <v>79</v>
      </c>
      <c r="AY134" s="13" t="s">
        <v>108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3" t="s">
        <v>77</v>
      </c>
      <c r="BK134" s="155">
        <f t="shared" si="9"/>
        <v>0</v>
      </c>
      <c r="BL134" s="13" t="s">
        <v>136</v>
      </c>
      <c r="BM134" s="154" t="s">
        <v>166</v>
      </c>
    </row>
    <row r="135" spans="2:65" s="1" customFormat="1" ht="24" customHeight="1">
      <c r="B135" s="142"/>
      <c r="C135" s="143" t="s">
        <v>167</v>
      </c>
      <c r="D135" s="143" t="s">
        <v>111</v>
      </c>
      <c r="E135" s="144" t="s">
        <v>168</v>
      </c>
      <c r="F135" s="145" t="s">
        <v>169</v>
      </c>
      <c r="G135" s="146" t="s">
        <v>135</v>
      </c>
      <c r="H135" s="147">
        <v>416.2</v>
      </c>
      <c r="I135" s="148"/>
      <c r="J135" s="149">
        <f t="shared" si="0"/>
        <v>0</v>
      </c>
      <c r="K135" s="145" t="s">
        <v>115</v>
      </c>
      <c r="L135" s="28"/>
      <c r="M135" s="150" t="s">
        <v>1</v>
      </c>
      <c r="N135" s="151" t="s">
        <v>37</v>
      </c>
      <c r="O135" s="51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AR135" s="154" t="s">
        <v>136</v>
      </c>
      <c r="AT135" s="154" t="s">
        <v>111</v>
      </c>
      <c r="AU135" s="154" t="s">
        <v>79</v>
      </c>
      <c r="AY135" s="13" t="s">
        <v>108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3" t="s">
        <v>77</v>
      </c>
      <c r="BK135" s="155">
        <f t="shared" si="9"/>
        <v>0</v>
      </c>
      <c r="BL135" s="13" t="s">
        <v>136</v>
      </c>
      <c r="BM135" s="154" t="s">
        <v>170</v>
      </c>
    </row>
    <row r="136" spans="2:65" s="1" customFormat="1" ht="16.5" customHeight="1">
      <c r="B136" s="142"/>
      <c r="C136" s="156" t="s">
        <v>171</v>
      </c>
      <c r="D136" s="156" t="s">
        <v>153</v>
      </c>
      <c r="E136" s="157" t="s">
        <v>172</v>
      </c>
      <c r="F136" s="158" t="s">
        <v>173</v>
      </c>
      <c r="G136" s="159" t="s">
        <v>114</v>
      </c>
      <c r="H136" s="160">
        <v>8.3000000000000004E-2</v>
      </c>
      <c r="I136" s="161"/>
      <c r="J136" s="162">
        <f t="shared" si="0"/>
        <v>0</v>
      </c>
      <c r="K136" s="158" t="s">
        <v>115</v>
      </c>
      <c r="L136" s="163"/>
      <c r="M136" s="164" t="s">
        <v>1</v>
      </c>
      <c r="N136" s="165" t="s">
        <v>37</v>
      </c>
      <c r="O136" s="51"/>
      <c r="P136" s="152">
        <f t="shared" si="1"/>
        <v>0</v>
      </c>
      <c r="Q136" s="152">
        <v>1</v>
      </c>
      <c r="R136" s="152">
        <f t="shared" si="2"/>
        <v>8.3000000000000004E-2</v>
      </c>
      <c r="S136" s="152">
        <v>0</v>
      </c>
      <c r="T136" s="153">
        <f t="shared" si="3"/>
        <v>0</v>
      </c>
      <c r="AR136" s="154" t="s">
        <v>157</v>
      </c>
      <c r="AT136" s="154" t="s">
        <v>153</v>
      </c>
      <c r="AU136" s="154" t="s">
        <v>79</v>
      </c>
      <c r="AY136" s="13" t="s">
        <v>108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3" t="s">
        <v>77</v>
      </c>
      <c r="BK136" s="155">
        <f t="shared" si="9"/>
        <v>0</v>
      </c>
      <c r="BL136" s="13" t="s">
        <v>136</v>
      </c>
      <c r="BM136" s="154" t="s">
        <v>174</v>
      </c>
    </row>
    <row r="137" spans="2:65" s="1" customFormat="1" ht="24" customHeight="1">
      <c r="B137" s="142"/>
      <c r="C137" s="143" t="s">
        <v>175</v>
      </c>
      <c r="D137" s="143" t="s">
        <v>111</v>
      </c>
      <c r="E137" s="144" t="s">
        <v>176</v>
      </c>
      <c r="F137" s="145" t="s">
        <v>177</v>
      </c>
      <c r="G137" s="146" t="s">
        <v>135</v>
      </c>
      <c r="H137" s="147">
        <v>352</v>
      </c>
      <c r="I137" s="148"/>
      <c r="J137" s="149">
        <f t="shared" si="0"/>
        <v>0</v>
      </c>
      <c r="K137" s="145" t="s">
        <v>115</v>
      </c>
      <c r="L137" s="28"/>
      <c r="M137" s="150" t="s">
        <v>1</v>
      </c>
      <c r="N137" s="151" t="s">
        <v>37</v>
      </c>
      <c r="O137" s="51"/>
      <c r="P137" s="152">
        <f t="shared" si="1"/>
        <v>0</v>
      </c>
      <c r="Q137" s="152">
        <v>8.8000000000000003E-4</v>
      </c>
      <c r="R137" s="152">
        <f t="shared" si="2"/>
        <v>0.30976000000000004</v>
      </c>
      <c r="S137" s="152">
        <v>0</v>
      </c>
      <c r="T137" s="153">
        <f t="shared" si="3"/>
        <v>0</v>
      </c>
      <c r="AR137" s="154" t="s">
        <v>136</v>
      </c>
      <c r="AT137" s="154" t="s">
        <v>111</v>
      </c>
      <c r="AU137" s="154" t="s">
        <v>79</v>
      </c>
      <c r="AY137" s="13" t="s">
        <v>108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3" t="s">
        <v>77</v>
      </c>
      <c r="BK137" s="155">
        <f t="shared" si="9"/>
        <v>0</v>
      </c>
      <c r="BL137" s="13" t="s">
        <v>136</v>
      </c>
      <c r="BM137" s="154" t="s">
        <v>178</v>
      </c>
    </row>
    <row r="138" spans="2:65" s="1" customFormat="1" ht="24" customHeight="1">
      <c r="B138" s="142"/>
      <c r="C138" s="156" t="s">
        <v>179</v>
      </c>
      <c r="D138" s="156" t="s">
        <v>153</v>
      </c>
      <c r="E138" s="157" t="s">
        <v>180</v>
      </c>
      <c r="F138" s="158" t="s">
        <v>181</v>
      </c>
      <c r="G138" s="159" t="s">
        <v>135</v>
      </c>
      <c r="H138" s="160">
        <v>465.63</v>
      </c>
      <c r="I138" s="161"/>
      <c r="J138" s="162">
        <f t="shared" si="0"/>
        <v>0</v>
      </c>
      <c r="K138" s="158" t="s">
        <v>146</v>
      </c>
      <c r="L138" s="163"/>
      <c r="M138" s="164" t="s">
        <v>1</v>
      </c>
      <c r="N138" s="165" t="s">
        <v>37</v>
      </c>
      <c r="O138" s="51"/>
      <c r="P138" s="152">
        <f t="shared" si="1"/>
        <v>0</v>
      </c>
      <c r="Q138" s="152">
        <v>1E-3</v>
      </c>
      <c r="R138" s="152">
        <f t="shared" si="2"/>
        <v>0.46562999999999999</v>
      </c>
      <c r="S138" s="152">
        <v>0</v>
      </c>
      <c r="T138" s="153">
        <f t="shared" si="3"/>
        <v>0</v>
      </c>
      <c r="AR138" s="154" t="s">
        <v>157</v>
      </c>
      <c r="AT138" s="154" t="s">
        <v>153</v>
      </c>
      <c r="AU138" s="154" t="s">
        <v>79</v>
      </c>
      <c r="AY138" s="13" t="s">
        <v>108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3" t="s">
        <v>77</v>
      </c>
      <c r="BK138" s="155">
        <f t="shared" si="9"/>
        <v>0</v>
      </c>
      <c r="BL138" s="13" t="s">
        <v>136</v>
      </c>
      <c r="BM138" s="154" t="s">
        <v>182</v>
      </c>
    </row>
    <row r="139" spans="2:65" s="1" customFormat="1" ht="24" customHeight="1">
      <c r="B139" s="142"/>
      <c r="C139" s="143" t="s">
        <v>183</v>
      </c>
      <c r="D139" s="143" t="s">
        <v>111</v>
      </c>
      <c r="E139" s="144" t="s">
        <v>184</v>
      </c>
      <c r="F139" s="145" t="s">
        <v>185</v>
      </c>
      <c r="G139" s="146" t="s">
        <v>141</v>
      </c>
      <c r="H139" s="147">
        <v>1</v>
      </c>
      <c r="I139" s="148"/>
      <c r="J139" s="149">
        <f t="shared" si="0"/>
        <v>0</v>
      </c>
      <c r="K139" s="145" t="s">
        <v>146</v>
      </c>
      <c r="L139" s="28"/>
      <c r="M139" s="150" t="s">
        <v>1</v>
      </c>
      <c r="N139" s="151" t="s">
        <v>37</v>
      </c>
      <c r="O139" s="51"/>
      <c r="P139" s="152">
        <f t="shared" si="1"/>
        <v>0</v>
      </c>
      <c r="Q139" s="152">
        <v>7.4999999999999997E-3</v>
      </c>
      <c r="R139" s="152">
        <f t="shared" si="2"/>
        <v>7.4999999999999997E-3</v>
      </c>
      <c r="S139" s="152">
        <v>0</v>
      </c>
      <c r="T139" s="153">
        <f t="shared" si="3"/>
        <v>0</v>
      </c>
      <c r="AR139" s="154" t="s">
        <v>136</v>
      </c>
      <c r="AT139" s="154" t="s">
        <v>111</v>
      </c>
      <c r="AU139" s="154" t="s">
        <v>79</v>
      </c>
      <c r="AY139" s="13" t="s">
        <v>108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3" t="s">
        <v>77</v>
      </c>
      <c r="BK139" s="155">
        <f t="shared" si="9"/>
        <v>0</v>
      </c>
      <c r="BL139" s="13" t="s">
        <v>136</v>
      </c>
      <c r="BM139" s="154" t="s">
        <v>186</v>
      </c>
    </row>
    <row r="140" spans="2:65" s="1" customFormat="1" ht="24" customHeight="1">
      <c r="B140" s="142"/>
      <c r="C140" s="143" t="s">
        <v>187</v>
      </c>
      <c r="D140" s="143" t="s">
        <v>111</v>
      </c>
      <c r="E140" s="144" t="s">
        <v>188</v>
      </c>
      <c r="F140" s="145" t="s">
        <v>189</v>
      </c>
      <c r="G140" s="146" t="s">
        <v>135</v>
      </c>
      <c r="H140" s="147">
        <v>51.2</v>
      </c>
      <c r="I140" s="148"/>
      <c r="J140" s="149">
        <f t="shared" si="0"/>
        <v>0</v>
      </c>
      <c r="K140" s="145" t="s">
        <v>115</v>
      </c>
      <c r="L140" s="28"/>
      <c r="M140" s="150" t="s">
        <v>1</v>
      </c>
      <c r="N140" s="151" t="s">
        <v>37</v>
      </c>
      <c r="O140" s="51"/>
      <c r="P140" s="152">
        <f t="shared" si="1"/>
        <v>0</v>
      </c>
      <c r="Q140" s="152">
        <v>9.3999999999999997E-4</v>
      </c>
      <c r="R140" s="152">
        <f t="shared" si="2"/>
        <v>4.8128000000000004E-2</v>
      </c>
      <c r="S140" s="152">
        <v>0</v>
      </c>
      <c r="T140" s="153">
        <f t="shared" si="3"/>
        <v>0</v>
      </c>
      <c r="AR140" s="154" t="s">
        <v>136</v>
      </c>
      <c r="AT140" s="154" t="s">
        <v>111</v>
      </c>
      <c r="AU140" s="154" t="s">
        <v>79</v>
      </c>
      <c r="AY140" s="13" t="s">
        <v>108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3" t="s">
        <v>77</v>
      </c>
      <c r="BK140" s="155">
        <f t="shared" si="9"/>
        <v>0</v>
      </c>
      <c r="BL140" s="13" t="s">
        <v>136</v>
      </c>
      <c r="BM140" s="154" t="s">
        <v>190</v>
      </c>
    </row>
    <row r="141" spans="2:65" s="1" customFormat="1" ht="24" customHeight="1">
      <c r="B141" s="142"/>
      <c r="C141" s="143" t="s">
        <v>191</v>
      </c>
      <c r="D141" s="143" t="s">
        <v>111</v>
      </c>
      <c r="E141" s="144" t="s">
        <v>192</v>
      </c>
      <c r="F141" s="145" t="s">
        <v>193</v>
      </c>
      <c r="G141" s="146" t="s">
        <v>141</v>
      </c>
      <c r="H141" s="147">
        <v>2</v>
      </c>
      <c r="I141" s="148"/>
      <c r="J141" s="149">
        <f t="shared" si="0"/>
        <v>0</v>
      </c>
      <c r="K141" s="145" t="s">
        <v>146</v>
      </c>
      <c r="L141" s="28"/>
      <c r="M141" s="150" t="s">
        <v>1</v>
      </c>
      <c r="N141" s="151" t="s">
        <v>37</v>
      </c>
      <c r="O141" s="51"/>
      <c r="P141" s="152">
        <f t="shared" si="1"/>
        <v>0</v>
      </c>
      <c r="Q141" s="152">
        <v>2.1199999999999999E-3</v>
      </c>
      <c r="R141" s="152">
        <f t="shared" si="2"/>
        <v>4.2399999999999998E-3</v>
      </c>
      <c r="S141" s="152">
        <v>0</v>
      </c>
      <c r="T141" s="153">
        <f t="shared" si="3"/>
        <v>0</v>
      </c>
      <c r="AR141" s="154" t="s">
        <v>136</v>
      </c>
      <c r="AT141" s="154" t="s">
        <v>111</v>
      </c>
      <c r="AU141" s="154" t="s">
        <v>79</v>
      </c>
      <c r="AY141" s="13" t="s">
        <v>108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3" t="s">
        <v>77</v>
      </c>
      <c r="BK141" s="155">
        <f t="shared" si="9"/>
        <v>0</v>
      </c>
      <c r="BL141" s="13" t="s">
        <v>136</v>
      </c>
      <c r="BM141" s="154" t="s">
        <v>194</v>
      </c>
    </row>
    <row r="142" spans="2:65" s="1" customFormat="1" ht="24" customHeight="1">
      <c r="B142" s="142"/>
      <c r="C142" s="143" t="s">
        <v>195</v>
      </c>
      <c r="D142" s="143" t="s">
        <v>111</v>
      </c>
      <c r="E142" s="144" t="s">
        <v>196</v>
      </c>
      <c r="F142" s="145" t="s">
        <v>197</v>
      </c>
      <c r="G142" s="146" t="s">
        <v>141</v>
      </c>
      <c r="H142" s="147">
        <v>150</v>
      </c>
      <c r="I142" s="148"/>
      <c r="J142" s="149">
        <f t="shared" si="0"/>
        <v>0</v>
      </c>
      <c r="K142" s="145" t="s">
        <v>146</v>
      </c>
      <c r="L142" s="28"/>
      <c r="M142" s="150" t="s">
        <v>1</v>
      </c>
      <c r="N142" s="151" t="s">
        <v>37</v>
      </c>
      <c r="O142" s="51"/>
      <c r="P142" s="152">
        <f t="shared" si="1"/>
        <v>0</v>
      </c>
      <c r="Q142" s="152">
        <v>1.035E-2</v>
      </c>
      <c r="R142" s="152">
        <f t="shared" si="2"/>
        <v>1.5525</v>
      </c>
      <c r="S142" s="152">
        <v>0</v>
      </c>
      <c r="T142" s="153">
        <f t="shared" si="3"/>
        <v>0</v>
      </c>
      <c r="AR142" s="154" t="s">
        <v>136</v>
      </c>
      <c r="AT142" s="154" t="s">
        <v>111</v>
      </c>
      <c r="AU142" s="154" t="s">
        <v>79</v>
      </c>
      <c r="AY142" s="13" t="s">
        <v>108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3" t="s">
        <v>77</v>
      </c>
      <c r="BK142" s="155">
        <f t="shared" si="9"/>
        <v>0</v>
      </c>
      <c r="BL142" s="13" t="s">
        <v>136</v>
      </c>
      <c r="BM142" s="154" t="s">
        <v>198</v>
      </c>
    </row>
    <row r="143" spans="2:65" s="1" customFormat="1" ht="24" customHeight="1">
      <c r="B143" s="142"/>
      <c r="C143" s="143" t="s">
        <v>199</v>
      </c>
      <c r="D143" s="143" t="s">
        <v>111</v>
      </c>
      <c r="E143" s="144" t="s">
        <v>200</v>
      </c>
      <c r="F143" s="145" t="s">
        <v>201</v>
      </c>
      <c r="G143" s="146" t="s">
        <v>141</v>
      </c>
      <c r="H143" s="147">
        <v>150</v>
      </c>
      <c r="I143" s="148"/>
      <c r="J143" s="149">
        <f t="shared" si="0"/>
        <v>0</v>
      </c>
      <c r="K143" s="145" t="s">
        <v>146</v>
      </c>
      <c r="L143" s="28"/>
      <c r="M143" s="150" t="s">
        <v>1</v>
      </c>
      <c r="N143" s="151" t="s">
        <v>37</v>
      </c>
      <c r="O143" s="51"/>
      <c r="P143" s="152">
        <f t="shared" si="1"/>
        <v>0</v>
      </c>
      <c r="Q143" s="152">
        <v>1.4999999999999999E-4</v>
      </c>
      <c r="R143" s="152">
        <f t="shared" si="2"/>
        <v>2.2499999999999999E-2</v>
      </c>
      <c r="S143" s="152">
        <v>0</v>
      </c>
      <c r="T143" s="153">
        <f t="shared" si="3"/>
        <v>0</v>
      </c>
      <c r="AR143" s="154" t="s">
        <v>136</v>
      </c>
      <c r="AT143" s="154" t="s">
        <v>111</v>
      </c>
      <c r="AU143" s="154" t="s">
        <v>79</v>
      </c>
      <c r="AY143" s="13" t="s">
        <v>108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3" t="s">
        <v>77</v>
      </c>
      <c r="BK143" s="155">
        <f t="shared" si="9"/>
        <v>0</v>
      </c>
      <c r="BL143" s="13" t="s">
        <v>136</v>
      </c>
      <c r="BM143" s="154" t="s">
        <v>202</v>
      </c>
    </row>
    <row r="144" spans="2:65" s="1" customFormat="1" ht="24" customHeight="1">
      <c r="B144" s="142"/>
      <c r="C144" s="143" t="s">
        <v>203</v>
      </c>
      <c r="D144" s="143" t="s">
        <v>111</v>
      </c>
      <c r="E144" s="144" t="s">
        <v>204</v>
      </c>
      <c r="F144" s="145" t="s">
        <v>205</v>
      </c>
      <c r="G144" s="146" t="s">
        <v>206</v>
      </c>
      <c r="H144" s="166"/>
      <c r="I144" s="148"/>
      <c r="J144" s="149">
        <f t="shared" si="0"/>
        <v>0</v>
      </c>
      <c r="K144" s="145" t="s">
        <v>115</v>
      </c>
      <c r="L144" s="28"/>
      <c r="M144" s="150" t="s">
        <v>1</v>
      </c>
      <c r="N144" s="151" t="s">
        <v>37</v>
      </c>
      <c r="O144" s="51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AR144" s="154" t="s">
        <v>136</v>
      </c>
      <c r="AT144" s="154" t="s">
        <v>111</v>
      </c>
      <c r="AU144" s="154" t="s">
        <v>79</v>
      </c>
      <c r="AY144" s="13" t="s">
        <v>108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3" t="s">
        <v>77</v>
      </c>
      <c r="BK144" s="155">
        <f t="shared" si="9"/>
        <v>0</v>
      </c>
      <c r="BL144" s="13" t="s">
        <v>136</v>
      </c>
      <c r="BM144" s="154" t="s">
        <v>207</v>
      </c>
    </row>
    <row r="145" spans="2:65" s="11" customFormat="1" ht="22.9" customHeight="1">
      <c r="B145" s="129"/>
      <c r="D145" s="130" t="s">
        <v>71</v>
      </c>
      <c r="E145" s="140" t="s">
        <v>208</v>
      </c>
      <c r="F145" s="140" t="s">
        <v>209</v>
      </c>
      <c r="I145" s="132"/>
      <c r="J145" s="141">
        <f>BK145</f>
        <v>0</v>
      </c>
      <c r="L145" s="129"/>
      <c r="M145" s="134"/>
      <c r="N145" s="135"/>
      <c r="O145" s="135"/>
      <c r="P145" s="136">
        <f>SUM(P146:P151)</f>
        <v>0</v>
      </c>
      <c r="Q145" s="135"/>
      <c r="R145" s="136">
        <f>SUM(R146:R151)</f>
        <v>0.89664660000000007</v>
      </c>
      <c r="S145" s="135"/>
      <c r="T145" s="137">
        <f>SUM(T146:T151)</f>
        <v>0.16311400000000001</v>
      </c>
      <c r="AR145" s="130" t="s">
        <v>79</v>
      </c>
      <c r="AT145" s="138" t="s">
        <v>71</v>
      </c>
      <c r="AU145" s="138" t="s">
        <v>77</v>
      </c>
      <c r="AY145" s="130" t="s">
        <v>108</v>
      </c>
      <c r="BK145" s="139">
        <f>SUM(BK146:BK151)</f>
        <v>0</v>
      </c>
    </row>
    <row r="146" spans="2:65" s="1" customFormat="1" ht="24" customHeight="1">
      <c r="B146" s="142"/>
      <c r="C146" s="143" t="s">
        <v>210</v>
      </c>
      <c r="D146" s="143" t="s">
        <v>111</v>
      </c>
      <c r="E146" s="144" t="s">
        <v>211</v>
      </c>
      <c r="F146" s="145" t="s">
        <v>212</v>
      </c>
      <c r="G146" s="146" t="s">
        <v>135</v>
      </c>
      <c r="H146" s="147">
        <v>34.159999999999997</v>
      </c>
      <c r="I146" s="148"/>
      <c r="J146" s="149">
        <f t="shared" ref="J146:J151" si="10">ROUND(I146*H146,2)</f>
        <v>0</v>
      </c>
      <c r="K146" s="145" t="s">
        <v>146</v>
      </c>
      <c r="L146" s="28"/>
      <c r="M146" s="150" t="s">
        <v>1</v>
      </c>
      <c r="N146" s="151" t="s">
        <v>37</v>
      </c>
      <c r="O146" s="51"/>
      <c r="P146" s="152">
        <f t="shared" ref="P146:P151" si="11">O146*H146</f>
        <v>0</v>
      </c>
      <c r="Q146" s="152">
        <v>1.396E-2</v>
      </c>
      <c r="R146" s="152">
        <f t="shared" ref="R146:R151" si="12">Q146*H146</f>
        <v>0.47687359999999995</v>
      </c>
      <c r="S146" s="152">
        <v>0</v>
      </c>
      <c r="T146" s="153">
        <f t="shared" ref="T146:T151" si="13">S146*H146</f>
        <v>0</v>
      </c>
      <c r="AR146" s="154" t="s">
        <v>136</v>
      </c>
      <c r="AT146" s="154" t="s">
        <v>111</v>
      </c>
      <c r="AU146" s="154" t="s">
        <v>79</v>
      </c>
      <c r="AY146" s="13" t="s">
        <v>108</v>
      </c>
      <c r="BE146" s="155">
        <f t="shared" ref="BE146:BE151" si="14">IF(N146="základní",J146,0)</f>
        <v>0</v>
      </c>
      <c r="BF146" s="155">
        <f t="shared" ref="BF146:BF151" si="15">IF(N146="snížená",J146,0)</f>
        <v>0</v>
      </c>
      <c r="BG146" s="155">
        <f t="shared" ref="BG146:BG151" si="16">IF(N146="zákl. přenesená",J146,0)</f>
        <v>0</v>
      </c>
      <c r="BH146" s="155">
        <f t="shared" ref="BH146:BH151" si="17">IF(N146="sníž. přenesená",J146,0)</f>
        <v>0</v>
      </c>
      <c r="BI146" s="155">
        <f t="shared" ref="BI146:BI151" si="18">IF(N146="nulová",J146,0)</f>
        <v>0</v>
      </c>
      <c r="BJ146" s="13" t="s">
        <v>77</v>
      </c>
      <c r="BK146" s="155">
        <f t="shared" ref="BK146:BK151" si="19">ROUND(I146*H146,2)</f>
        <v>0</v>
      </c>
      <c r="BL146" s="13" t="s">
        <v>136</v>
      </c>
      <c r="BM146" s="154" t="s">
        <v>213</v>
      </c>
    </row>
    <row r="147" spans="2:65" s="1" customFormat="1" ht="24" customHeight="1">
      <c r="B147" s="142"/>
      <c r="C147" s="143" t="s">
        <v>136</v>
      </c>
      <c r="D147" s="143" t="s">
        <v>111</v>
      </c>
      <c r="E147" s="144" t="s">
        <v>214</v>
      </c>
      <c r="F147" s="145" t="s">
        <v>215</v>
      </c>
      <c r="G147" s="146" t="s">
        <v>216</v>
      </c>
      <c r="H147" s="147">
        <v>85.4</v>
      </c>
      <c r="I147" s="148"/>
      <c r="J147" s="149">
        <f t="shared" si="10"/>
        <v>0</v>
      </c>
      <c r="K147" s="145" t="s">
        <v>115</v>
      </c>
      <c r="L147" s="28"/>
      <c r="M147" s="150" t="s">
        <v>1</v>
      </c>
      <c r="N147" s="151" t="s">
        <v>37</v>
      </c>
      <c r="O147" s="51"/>
      <c r="P147" s="152">
        <f t="shared" si="11"/>
        <v>0</v>
      </c>
      <c r="Q147" s="152">
        <v>0</v>
      </c>
      <c r="R147" s="152">
        <f t="shared" si="12"/>
        <v>0</v>
      </c>
      <c r="S147" s="152">
        <v>1.91E-3</v>
      </c>
      <c r="T147" s="153">
        <f t="shared" si="13"/>
        <v>0.16311400000000001</v>
      </c>
      <c r="AR147" s="154" t="s">
        <v>136</v>
      </c>
      <c r="AT147" s="154" t="s">
        <v>111</v>
      </c>
      <c r="AU147" s="154" t="s">
        <v>79</v>
      </c>
      <c r="AY147" s="13" t="s">
        <v>108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3" t="s">
        <v>77</v>
      </c>
      <c r="BK147" s="155">
        <f t="shared" si="19"/>
        <v>0</v>
      </c>
      <c r="BL147" s="13" t="s">
        <v>136</v>
      </c>
      <c r="BM147" s="154" t="s">
        <v>217</v>
      </c>
    </row>
    <row r="148" spans="2:65" s="1" customFormat="1" ht="24" customHeight="1">
      <c r="B148" s="142"/>
      <c r="C148" s="143" t="s">
        <v>218</v>
      </c>
      <c r="D148" s="143" t="s">
        <v>111</v>
      </c>
      <c r="E148" s="144" t="s">
        <v>219</v>
      </c>
      <c r="F148" s="145" t="s">
        <v>220</v>
      </c>
      <c r="G148" s="146" t="s">
        <v>216</v>
      </c>
      <c r="H148" s="147">
        <v>71.900000000000006</v>
      </c>
      <c r="I148" s="148"/>
      <c r="J148" s="149">
        <f t="shared" si="10"/>
        <v>0</v>
      </c>
      <c r="K148" s="145" t="s">
        <v>146</v>
      </c>
      <c r="L148" s="28"/>
      <c r="M148" s="150" t="s">
        <v>1</v>
      </c>
      <c r="N148" s="151" t="s">
        <v>37</v>
      </c>
      <c r="O148" s="51"/>
      <c r="P148" s="152">
        <f t="shared" si="11"/>
        <v>0</v>
      </c>
      <c r="Q148" s="152">
        <v>4.3699999999999998E-3</v>
      </c>
      <c r="R148" s="152">
        <f t="shared" si="12"/>
        <v>0.31420300000000001</v>
      </c>
      <c r="S148" s="152">
        <v>0</v>
      </c>
      <c r="T148" s="153">
        <f t="shared" si="13"/>
        <v>0</v>
      </c>
      <c r="AR148" s="154" t="s">
        <v>136</v>
      </c>
      <c r="AT148" s="154" t="s">
        <v>111</v>
      </c>
      <c r="AU148" s="154" t="s">
        <v>79</v>
      </c>
      <c r="AY148" s="13" t="s">
        <v>108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3" t="s">
        <v>77</v>
      </c>
      <c r="BK148" s="155">
        <f t="shared" si="19"/>
        <v>0</v>
      </c>
      <c r="BL148" s="13" t="s">
        <v>136</v>
      </c>
      <c r="BM148" s="154" t="s">
        <v>221</v>
      </c>
    </row>
    <row r="149" spans="2:65" s="1" customFormat="1" ht="24" customHeight="1">
      <c r="B149" s="142"/>
      <c r="C149" s="143" t="s">
        <v>222</v>
      </c>
      <c r="D149" s="143" t="s">
        <v>111</v>
      </c>
      <c r="E149" s="144" t="s">
        <v>223</v>
      </c>
      <c r="F149" s="145" t="s">
        <v>224</v>
      </c>
      <c r="G149" s="146" t="s">
        <v>135</v>
      </c>
      <c r="H149" s="147">
        <v>13.5</v>
      </c>
      <c r="I149" s="148"/>
      <c r="J149" s="149">
        <f t="shared" si="10"/>
        <v>0</v>
      </c>
      <c r="K149" s="145" t="s">
        <v>146</v>
      </c>
      <c r="L149" s="28"/>
      <c r="M149" s="150" t="s">
        <v>1</v>
      </c>
      <c r="N149" s="151" t="s">
        <v>37</v>
      </c>
      <c r="O149" s="51"/>
      <c r="P149" s="152">
        <f t="shared" si="11"/>
        <v>0</v>
      </c>
      <c r="Q149" s="152">
        <v>7.8200000000000006E-3</v>
      </c>
      <c r="R149" s="152">
        <f t="shared" si="12"/>
        <v>0.10557000000000001</v>
      </c>
      <c r="S149" s="152">
        <v>0</v>
      </c>
      <c r="T149" s="153">
        <f t="shared" si="13"/>
        <v>0</v>
      </c>
      <c r="AR149" s="154" t="s">
        <v>136</v>
      </c>
      <c r="AT149" s="154" t="s">
        <v>111</v>
      </c>
      <c r="AU149" s="154" t="s">
        <v>79</v>
      </c>
      <c r="AY149" s="13" t="s">
        <v>108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3" t="s">
        <v>77</v>
      </c>
      <c r="BK149" s="155">
        <f t="shared" si="19"/>
        <v>0</v>
      </c>
      <c r="BL149" s="13" t="s">
        <v>136</v>
      </c>
      <c r="BM149" s="154" t="s">
        <v>225</v>
      </c>
    </row>
    <row r="150" spans="2:65" s="1" customFormat="1" ht="24" customHeight="1">
      <c r="B150" s="142"/>
      <c r="C150" s="143" t="s">
        <v>226</v>
      </c>
      <c r="D150" s="143" t="s">
        <v>111</v>
      </c>
      <c r="E150" s="144" t="s">
        <v>227</v>
      </c>
      <c r="F150" s="145" t="s">
        <v>228</v>
      </c>
      <c r="G150" s="146" t="s">
        <v>141</v>
      </c>
      <c r="H150" s="147">
        <v>8</v>
      </c>
      <c r="I150" s="148"/>
      <c r="J150" s="149">
        <f t="shared" si="10"/>
        <v>0</v>
      </c>
      <c r="K150" s="145" t="s">
        <v>146</v>
      </c>
      <c r="L150" s="28"/>
      <c r="M150" s="150" t="s">
        <v>1</v>
      </c>
      <c r="N150" s="151" t="s">
        <v>37</v>
      </c>
      <c r="O150" s="51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AR150" s="154" t="s">
        <v>136</v>
      </c>
      <c r="AT150" s="154" t="s">
        <v>111</v>
      </c>
      <c r="AU150" s="154" t="s">
        <v>79</v>
      </c>
      <c r="AY150" s="13" t="s">
        <v>108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3" t="s">
        <v>77</v>
      </c>
      <c r="BK150" s="155">
        <f t="shared" si="19"/>
        <v>0</v>
      </c>
      <c r="BL150" s="13" t="s">
        <v>136</v>
      </c>
      <c r="BM150" s="154" t="s">
        <v>229</v>
      </c>
    </row>
    <row r="151" spans="2:65" s="1" customFormat="1" ht="24" customHeight="1">
      <c r="B151" s="142"/>
      <c r="C151" s="143" t="s">
        <v>230</v>
      </c>
      <c r="D151" s="143" t="s">
        <v>111</v>
      </c>
      <c r="E151" s="144" t="s">
        <v>231</v>
      </c>
      <c r="F151" s="145" t="s">
        <v>232</v>
      </c>
      <c r="G151" s="146" t="s">
        <v>206</v>
      </c>
      <c r="H151" s="166"/>
      <c r="I151" s="148"/>
      <c r="J151" s="149">
        <f t="shared" si="10"/>
        <v>0</v>
      </c>
      <c r="K151" s="145" t="s">
        <v>115</v>
      </c>
      <c r="L151" s="28"/>
      <c r="M151" s="150" t="s">
        <v>1</v>
      </c>
      <c r="N151" s="151" t="s">
        <v>37</v>
      </c>
      <c r="O151" s="51"/>
      <c r="P151" s="152">
        <f t="shared" si="11"/>
        <v>0</v>
      </c>
      <c r="Q151" s="152">
        <v>0</v>
      </c>
      <c r="R151" s="152">
        <f t="shared" si="12"/>
        <v>0</v>
      </c>
      <c r="S151" s="152">
        <v>0</v>
      </c>
      <c r="T151" s="153">
        <f t="shared" si="13"/>
        <v>0</v>
      </c>
      <c r="AR151" s="154" t="s">
        <v>136</v>
      </c>
      <c r="AT151" s="154" t="s">
        <v>111</v>
      </c>
      <c r="AU151" s="154" t="s">
        <v>79</v>
      </c>
      <c r="AY151" s="13" t="s">
        <v>108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3" t="s">
        <v>77</v>
      </c>
      <c r="BK151" s="155">
        <f t="shared" si="19"/>
        <v>0</v>
      </c>
      <c r="BL151" s="13" t="s">
        <v>136</v>
      </c>
      <c r="BM151" s="154" t="s">
        <v>233</v>
      </c>
    </row>
    <row r="152" spans="2:65" s="11" customFormat="1" ht="25.9" customHeight="1">
      <c r="B152" s="129"/>
      <c r="D152" s="130" t="s">
        <v>71</v>
      </c>
      <c r="E152" s="131" t="s">
        <v>153</v>
      </c>
      <c r="F152" s="131" t="s">
        <v>234</v>
      </c>
      <c r="I152" s="132"/>
      <c r="J152" s="133">
        <f>BK152</f>
        <v>0</v>
      </c>
      <c r="L152" s="129"/>
      <c r="M152" s="134"/>
      <c r="N152" s="135"/>
      <c r="O152" s="135"/>
      <c r="P152" s="136">
        <f>P153</f>
        <v>0</v>
      </c>
      <c r="Q152" s="135"/>
      <c r="R152" s="136">
        <f>R153</f>
        <v>7.0000000000000007E-2</v>
      </c>
      <c r="S152" s="135"/>
      <c r="T152" s="137">
        <f>T153</f>
        <v>6.1824000000000004E-2</v>
      </c>
      <c r="AR152" s="130" t="s">
        <v>121</v>
      </c>
      <c r="AT152" s="138" t="s">
        <v>71</v>
      </c>
      <c r="AU152" s="138" t="s">
        <v>72</v>
      </c>
      <c r="AY152" s="130" t="s">
        <v>108</v>
      </c>
      <c r="BK152" s="139">
        <f>BK153</f>
        <v>0</v>
      </c>
    </row>
    <row r="153" spans="2:65" s="11" customFormat="1" ht="22.9" customHeight="1">
      <c r="B153" s="129"/>
      <c r="D153" s="130" t="s">
        <v>71</v>
      </c>
      <c r="E153" s="140" t="s">
        <v>235</v>
      </c>
      <c r="F153" s="140" t="s">
        <v>236</v>
      </c>
      <c r="I153" s="132"/>
      <c r="J153" s="141">
        <f>BK153</f>
        <v>0</v>
      </c>
      <c r="L153" s="129"/>
      <c r="M153" s="134"/>
      <c r="N153" s="135"/>
      <c r="O153" s="135"/>
      <c r="P153" s="136">
        <f>SUM(P154:P157)</f>
        <v>0</v>
      </c>
      <c r="Q153" s="135"/>
      <c r="R153" s="136">
        <f>SUM(R154:R157)</f>
        <v>7.0000000000000007E-2</v>
      </c>
      <c r="S153" s="135"/>
      <c r="T153" s="137">
        <f>SUM(T154:T157)</f>
        <v>6.1824000000000004E-2</v>
      </c>
      <c r="AR153" s="130" t="s">
        <v>121</v>
      </c>
      <c r="AT153" s="138" t="s">
        <v>71</v>
      </c>
      <c r="AU153" s="138" t="s">
        <v>77</v>
      </c>
      <c r="AY153" s="130" t="s">
        <v>108</v>
      </c>
      <c r="BK153" s="139">
        <f>SUM(BK154:BK157)</f>
        <v>0</v>
      </c>
    </row>
    <row r="154" spans="2:65" s="1" customFormat="1" ht="16.5" customHeight="1">
      <c r="B154" s="142"/>
      <c r="C154" s="143" t="s">
        <v>237</v>
      </c>
      <c r="D154" s="143" t="s">
        <v>111</v>
      </c>
      <c r="E154" s="144" t="s">
        <v>238</v>
      </c>
      <c r="F154" s="145" t="s">
        <v>239</v>
      </c>
      <c r="G154" s="146" t="s">
        <v>141</v>
      </c>
      <c r="H154" s="147">
        <v>100</v>
      </c>
      <c r="I154" s="148"/>
      <c r="J154" s="149">
        <f>ROUND(I154*H154,2)</f>
        <v>0</v>
      </c>
      <c r="K154" s="145" t="s">
        <v>115</v>
      </c>
      <c r="L154" s="28"/>
      <c r="M154" s="150" t="s">
        <v>1</v>
      </c>
      <c r="N154" s="151" t="s">
        <v>37</v>
      </c>
      <c r="O154" s="51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AR154" s="154" t="s">
        <v>240</v>
      </c>
      <c r="AT154" s="154" t="s">
        <v>111</v>
      </c>
      <c r="AU154" s="154" t="s">
        <v>79</v>
      </c>
      <c r="AY154" s="13" t="s">
        <v>108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3" t="s">
        <v>77</v>
      </c>
      <c r="BK154" s="155">
        <f>ROUND(I154*H154,2)</f>
        <v>0</v>
      </c>
      <c r="BL154" s="13" t="s">
        <v>240</v>
      </c>
      <c r="BM154" s="154" t="s">
        <v>241</v>
      </c>
    </row>
    <row r="155" spans="2:65" s="1" customFormat="1" ht="24" customHeight="1">
      <c r="B155" s="142"/>
      <c r="C155" s="143" t="s">
        <v>242</v>
      </c>
      <c r="D155" s="143" t="s">
        <v>111</v>
      </c>
      <c r="E155" s="144" t="s">
        <v>243</v>
      </c>
      <c r="F155" s="145" t="s">
        <v>244</v>
      </c>
      <c r="G155" s="146" t="s">
        <v>216</v>
      </c>
      <c r="H155" s="147">
        <v>154.56</v>
      </c>
      <c r="I155" s="148"/>
      <c r="J155" s="149">
        <f>ROUND(I155*H155,2)</f>
        <v>0</v>
      </c>
      <c r="K155" s="145" t="s">
        <v>115</v>
      </c>
      <c r="L155" s="28"/>
      <c r="M155" s="150" t="s">
        <v>1</v>
      </c>
      <c r="N155" s="151" t="s">
        <v>37</v>
      </c>
      <c r="O155" s="51"/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AR155" s="154" t="s">
        <v>240</v>
      </c>
      <c r="AT155" s="154" t="s">
        <v>111</v>
      </c>
      <c r="AU155" s="154" t="s">
        <v>79</v>
      </c>
      <c r="AY155" s="13" t="s">
        <v>108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3" t="s">
        <v>77</v>
      </c>
      <c r="BK155" s="155">
        <f>ROUND(I155*H155,2)</f>
        <v>0</v>
      </c>
      <c r="BL155" s="13" t="s">
        <v>240</v>
      </c>
      <c r="BM155" s="154" t="s">
        <v>245</v>
      </c>
    </row>
    <row r="156" spans="2:65" s="1" customFormat="1" ht="16.5" customHeight="1">
      <c r="B156" s="142"/>
      <c r="C156" s="156" t="s">
        <v>157</v>
      </c>
      <c r="D156" s="156" t="s">
        <v>153</v>
      </c>
      <c r="E156" s="157" t="s">
        <v>246</v>
      </c>
      <c r="F156" s="158" t="s">
        <v>247</v>
      </c>
      <c r="G156" s="159" t="s">
        <v>156</v>
      </c>
      <c r="H156" s="160">
        <v>70</v>
      </c>
      <c r="I156" s="161"/>
      <c r="J156" s="162">
        <f>ROUND(I156*H156,2)</f>
        <v>0</v>
      </c>
      <c r="K156" s="158" t="s">
        <v>146</v>
      </c>
      <c r="L156" s="163"/>
      <c r="M156" s="164" t="s">
        <v>1</v>
      </c>
      <c r="N156" s="165" t="s">
        <v>37</v>
      </c>
      <c r="O156" s="51"/>
      <c r="P156" s="152">
        <f>O156*H156</f>
        <v>0</v>
      </c>
      <c r="Q156" s="152">
        <v>1E-3</v>
      </c>
      <c r="R156" s="152">
        <f>Q156*H156</f>
        <v>7.0000000000000007E-2</v>
      </c>
      <c r="S156" s="152">
        <v>0</v>
      </c>
      <c r="T156" s="153">
        <f>S156*H156</f>
        <v>0</v>
      </c>
      <c r="AR156" s="154" t="s">
        <v>248</v>
      </c>
      <c r="AT156" s="154" t="s">
        <v>153</v>
      </c>
      <c r="AU156" s="154" t="s">
        <v>79</v>
      </c>
      <c r="AY156" s="13" t="s">
        <v>108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3" t="s">
        <v>77</v>
      </c>
      <c r="BK156" s="155">
        <f>ROUND(I156*H156,2)</f>
        <v>0</v>
      </c>
      <c r="BL156" s="13" t="s">
        <v>240</v>
      </c>
      <c r="BM156" s="154" t="s">
        <v>249</v>
      </c>
    </row>
    <row r="157" spans="2:65" s="1" customFormat="1" ht="24" customHeight="1">
      <c r="B157" s="142"/>
      <c r="C157" s="143" t="s">
        <v>250</v>
      </c>
      <c r="D157" s="143" t="s">
        <v>111</v>
      </c>
      <c r="E157" s="144" t="s">
        <v>251</v>
      </c>
      <c r="F157" s="145" t="s">
        <v>252</v>
      </c>
      <c r="G157" s="146" t="s">
        <v>216</v>
      </c>
      <c r="H157" s="147">
        <v>154.56</v>
      </c>
      <c r="I157" s="148"/>
      <c r="J157" s="149">
        <f>ROUND(I157*H157,2)</f>
        <v>0</v>
      </c>
      <c r="K157" s="145" t="s">
        <v>115</v>
      </c>
      <c r="L157" s="28"/>
      <c r="M157" s="167" t="s">
        <v>1</v>
      </c>
      <c r="N157" s="168" t="s">
        <v>37</v>
      </c>
      <c r="O157" s="169"/>
      <c r="P157" s="170">
        <f>O157*H157</f>
        <v>0</v>
      </c>
      <c r="Q157" s="170">
        <v>0</v>
      </c>
      <c r="R157" s="170">
        <f>Q157*H157</f>
        <v>0</v>
      </c>
      <c r="S157" s="170">
        <v>4.0000000000000002E-4</v>
      </c>
      <c r="T157" s="171">
        <f>S157*H157</f>
        <v>6.1824000000000004E-2</v>
      </c>
      <c r="AR157" s="154" t="s">
        <v>240</v>
      </c>
      <c r="AT157" s="154" t="s">
        <v>111</v>
      </c>
      <c r="AU157" s="154" t="s">
        <v>79</v>
      </c>
      <c r="AY157" s="13" t="s">
        <v>108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3" t="s">
        <v>77</v>
      </c>
      <c r="BK157" s="155">
        <f>ROUND(I157*H157,2)</f>
        <v>0</v>
      </c>
      <c r="BL157" s="13" t="s">
        <v>240</v>
      </c>
      <c r="BM157" s="154" t="s">
        <v>253</v>
      </c>
    </row>
    <row r="158" spans="2:65" s="1" customFormat="1" ht="6.95" customHeight="1">
      <c r="B158" s="40"/>
      <c r="C158" s="41"/>
      <c r="D158" s="41"/>
      <c r="E158" s="41"/>
      <c r="F158" s="41"/>
      <c r="G158" s="41"/>
      <c r="H158" s="41"/>
      <c r="I158" s="103"/>
      <c r="J158" s="41"/>
      <c r="K158" s="41"/>
      <c r="L158" s="28"/>
    </row>
  </sheetData>
  <autoFilter ref="C118:K157" xr:uid="{00000000-0009-0000-0000-000001000000}"/>
  <mergeCells count="6">
    <mergeCell ref="E111:H111"/>
    <mergeCell ref="L2:V2"/>
    <mergeCell ref="E7:AI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2019-R1 - položky</vt:lpstr>
      <vt:lpstr>'2019-R1 - položky'!Názvy_tisku</vt:lpstr>
      <vt:lpstr>'Rekapitulace stavby'!Názvy_tisku</vt:lpstr>
      <vt:lpstr>'2019-R1 - položky'!Oblast_tisku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VERONIKAPC\Veronika</dc:creator>
  <cp:lastModifiedBy>Dagmar Horinová</cp:lastModifiedBy>
  <dcterms:created xsi:type="dcterms:W3CDTF">2019-07-17T05:57:47Z</dcterms:created>
  <dcterms:modified xsi:type="dcterms:W3CDTF">2019-11-13T07:24:21Z</dcterms:modified>
</cp:coreProperties>
</file>